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nry/Documents/5ta Propuesta v7/Hoja de Calculo 1-18 v6 Modelo Lineal y Condicional Comercio Internacional/"/>
    </mc:Choice>
  </mc:AlternateContent>
  <xr:revisionPtr revIDLastSave="0" documentId="13_ncr:1_{502C7E21-D0FB-D241-8CDE-B7CBCDBA4F19}" xr6:coauthVersionLast="45" xr6:coauthVersionMax="45" xr10:uidLastSave="{00000000-0000-0000-0000-000000000000}"/>
  <bookViews>
    <workbookView xWindow="0" yWindow="460" windowWidth="25600" windowHeight="12880" tabRatio="500" xr2:uid="{00000000-000D-0000-FFFF-FFFF00000000}"/>
  </bookViews>
  <sheets>
    <sheet name="Sheet1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91" i="2" l="1"/>
  <c r="B285" i="2" l="1"/>
  <c r="B282" i="2"/>
  <c r="Y312" i="2" l="1"/>
  <c r="Y311" i="2"/>
  <c r="Y310" i="2"/>
  <c r="Q312" i="2"/>
  <c r="Q311" i="2"/>
  <c r="Q310" i="2"/>
  <c r="I312" i="2"/>
  <c r="I311" i="2"/>
  <c r="I310" i="2"/>
  <c r="A312" i="2"/>
  <c r="A311" i="2"/>
  <c r="A310" i="2"/>
  <c r="B284" i="2" l="1"/>
  <c r="B283" i="2"/>
  <c r="B374" i="2" l="1"/>
  <c r="B376" i="2" l="1"/>
  <c r="B375" i="2"/>
  <c r="B373" i="2"/>
  <c r="B372" i="2"/>
  <c r="B371" i="2"/>
  <c r="K55" i="2" l="1"/>
  <c r="B368" i="2" l="1"/>
  <c r="B369" i="2"/>
  <c r="E203" i="2" s="1"/>
  <c r="B370" i="2"/>
  <c r="K249" i="2" l="1"/>
  <c r="K236" i="2"/>
  <c r="K223" i="2"/>
  <c r="V306" i="2" l="1"/>
  <c r="K262" i="2" l="1"/>
  <c r="Y313" i="2"/>
  <c r="Q272" i="2" l="1"/>
  <c r="E262" i="2" s="1"/>
  <c r="Q271" i="2"/>
  <c r="E249" i="2" s="1"/>
  <c r="I249" i="2" s="1"/>
  <c r="K299" i="2" s="1"/>
  <c r="G249" i="2" s="1"/>
  <c r="Q270" i="2"/>
  <c r="E236" i="2" s="1"/>
  <c r="I236" i="2" s="1"/>
  <c r="K298" i="2" s="1"/>
  <c r="G236" i="2" s="1"/>
  <c r="Q269" i="2"/>
  <c r="E223" i="2" s="1"/>
  <c r="I223" i="2" s="1"/>
  <c r="K297" i="2" s="1"/>
  <c r="G223" i="2" s="1"/>
  <c r="C206" i="2"/>
  <c r="C150" i="2"/>
  <c r="C94" i="2"/>
  <c r="C262" i="2" l="1"/>
  <c r="C249" i="2"/>
  <c r="B246" i="2" s="1"/>
  <c r="C236" i="2"/>
  <c r="B233" i="2" s="1"/>
  <c r="C223" i="2"/>
  <c r="I262" i="2"/>
  <c r="K300" i="2" s="1"/>
  <c r="G262" i="2" s="1"/>
  <c r="C55" i="2"/>
  <c r="C124" i="2"/>
  <c r="C137" i="2"/>
  <c r="C68" i="2"/>
  <c r="C167" i="2"/>
  <c r="C180" i="2"/>
  <c r="C81" i="2"/>
  <c r="C193" i="2"/>
  <c r="C111" i="2"/>
  <c r="K193" i="2"/>
  <c r="K180" i="2"/>
  <c r="K167" i="2"/>
  <c r="O306" i="2"/>
  <c r="K137" i="2"/>
  <c r="K124" i="2"/>
  <c r="K111" i="2"/>
  <c r="H306" i="2"/>
  <c r="K81" i="2"/>
  <c r="K68" i="2"/>
  <c r="A306" i="2"/>
  <c r="B259" i="2" l="1"/>
  <c r="Z259" i="2" s="1"/>
  <c r="B220" i="2"/>
  <c r="K108" i="2" s="1"/>
  <c r="K78" i="2"/>
  <c r="K190" i="2"/>
  <c r="Z246" i="2"/>
  <c r="K91" i="2"/>
  <c r="K147" i="2"/>
  <c r="K134" i="2"/>
  <c r="K121" i="2"/>
  <c r="K177" i="2"/>
  <c r="Z233" i="2"/>
  <c r="K65" i="2"/>
  <c r="K94" i="2"/>
  <c r="A313" i="2"/>
  <c r="K150" i="2"/>
  <c r="I313" i="2"/>
  <c r="K206" i="2"/>
  <c r="Q313" i="2"/>
  <c r="K203" i="2" l="1"/>
  <c r="Z220" i="2"/>
  <c r="K52" i="2"/>
  <c r="K164" i="2"/>
  <c r="F272" i="2"/>
  <c r="E150" i="2" s="1"/>
  <c r="F269" i="2"/>
  <c r="E111" i="2" s="1"/>
  <c r="F270" i="2"/>
  <c r="E124" i="2" s="1"/>
  <c r="F271" i="2"/>
  <c r="E137" i="2" s="1"/>
  <c r="I150" i="2"/>
  <c r="K290" i="2" s="1"/>
  <c r="G150" i="2" s="1"/>
  <c r="L272" i="2"/>
  <c r="E206" i="2" s="1"/>
  <c r="L270" i="2"/>
  <c r="E180" i="2" s="1"/>
  <c r="L271" i="2"/>
  <c r="E193" i="2" s="1"/>
  <c r="L269" i="2"/>
  <c r="E167" i="2" s="1"/>
  <c r="A272" i="2"/>
  <c r="E94" i="2" s="1"/>
  <c r="A271" i="2"/>
  <c r="E81" i="2" s="1"/>
  <c r="A270" i="2"/>
  <c r="E68" i="2" s="1"/>
  <c r="A269" i="2"/>
  <c r="E55" i="2" s="1"/>
  <c r="B147" i="2" l="1"/>
  <c r="H203" i="2" s="1"/>
  <c r="E259" i="2"/>
  <c r="E147" i="2"/>
  <c r="I111" i="2"/>
  <c r="K287" i="2" s="1"/>
  <c r="G111" i="2" s="1"/>
  <c r="B108" i="2" s="1"/>
  <c r="I55" i="2"/>
  <c r="K282" i="2" s="1"/>
  <c r="G55" i="2" s="1"/>
  <c r="B52" i="2" s="1"/>
  <c r="I167" i="2"/>
  <c r="K292" i="2" s="1"/>
  <c r="G167" i="2" s="1"/>
  <c r="B164" i="2" s="1"/>
  <c r="I68" i="2"/>
  <c r="K283" i="2" s="1"/>
  <c r="G68" i="2" s="1"/>
  <c r="B65" i="2" s="1"/>
  <c r="I193" i="2"/>
  <c r="K294" i="2" s="1"/>
  <c r="G193" i="2" s="1"/>
  <c r="B190" i="2" s="1"/>
  <c r="I137" i="2"/>
  <c r="K289" i="2" s="1"/>
  <c r="G137" i="2" s="1"/>
  <c r="B134" i="2" s="1"/>
  <c r="I94" i="2"/>
  <c r="I81" i="2"/>
  <c r="K284" i="2" s="1"/>
  <c r="G81" i="2" s="1"/>
  <c r="B78" i="2" s="1"/>
  <c r="I180" i="2"/>
  <c r="K293" i="2" s="1"/>
  <c r="G180" i="2" s="1"/>
  <c r="B177" i="2" s="1"/>
  <c r="I124" i="2"/>
  <c r="K288" i="2" s="1"/>
  <c r="G124" i="2" s="1"/>
  <c r="B121" i="2" s="1"/>
  <c r="I206" i="2"/>
  <c r="E91" i="2" l="1"/>
  <c r="Z147" i="2"/>
  <c r="R259" i="2" s="1"/>
  <c r="Z91" i="2"/>
  <c r="V91" i="2" s="1"/>
  <c r="K88" i="2" s="1"/>
  <c r="H252" i="2" s="1"/>
  <c r="K285" i="2"/>
  <c r="G94" i="2" s="1"/>
  <c r="H259" i="2"/>
  <c r="K295" i="2"/>
  <c r="G206" i="2" s="1"/>
  <c r="B203" i="2" s="1"/>
  <c r="Z203" i="2" s="1"/>
  <c r="Z177" i="2"/>
  <c r="H65" i="2"/>
  <c r="K233" i="2"/>
  <c r="H121" i="2"/>
  <c r="N259" i="2"/>
  <c r="K252" i="2" s="1"/>
  <c r="H88" i="2" s="1"/>
  <c r="K246" i="2"/>
  <c r="H78" i="2"/>
  <c r="Z190" i="2"/>
  <c r="H134" i="2"/>
  <c r="E108" i="2"/>
  <c r="E220" i="2"/>
  <c r="K370" i="2"/>
  <c r="K365" i="2"/>
  <c r="Z52" i="2"/>
  <c r="K367" i="2"/>
  <c r="E164" i="2"/>
  <c r="E233" i="2"/>
  <c r="E121" i="2"/>
  <c r="Z65" i="2"/>
  <c r="E177" i="2"/>
  <c r="E246" i="2"/>
  <c r="Z78" i="2"/>
  <c r="E190" i="2"/>
  <c r="E134" i="2"/>
  <c r="E78" i="2"/>
  <c r="H190" i="2"/>
  <c r="H246" i="2"/>
  <c r="Z134" i="2"/>
  <c r="H108" i="2"/>
  <c r="Z164" i="2"/>
  <c r="H52" i="2"/>
  <c r="K220" i="2"/>
  <c r="K375" i="2"/>
  <c r="E65" i="2"/>
  <c r="H233" i="2"/>
  <c r="H177" i="2"/>
  <c r="Z121" i="2"/>
  <c r="H220" i="2"/>
  <c r="Z108" i="2"/>
  <c r="K371" i="2"/>
  <c r="E52" i="2"/>
  <c r="K373" i="2"/>
  <c r="H164" i="2"/>
  <c r="K368" i="2"/>
  <c r="K374" i="2"/>
  <c r="V147" i="2" l="1"/>
  <c r="K144" i="2" s="1"/>
  <c r="H254" i="2" s="1"/>
  <c r="N91" i="2"/>
  <c r="K84" i="2" s="1"/>
  <c r="H140" i="2" s="1"/>
  <c r="K254" i="2"/>
  <c r="H144" i="2" s="1"/>
  <c r="K376" i="2"/>
  <c r="K366" i="2"/>
  <c r="K369" i="2"/>
  <c r="K372" i="2"/>
  <c r="V203" i="2"/>
  <c r="K200" i="2" s="1"/>
  <c r="H256" i="2" s="1"/>
  <c r="R147" i="2"/>
  <c r="N203" i="2"/>
  <c r="K196" i="2" s="1"/>
  <c r="H86" i="2" s="1"/>
  <c r="R203" i="2"/>
  <c r="K198" i="2" s="1"/>
  <c r="H142" i="2" s="1"/>
  <c r="V259" i="2"/>
  <c r="R91" i="2"/>
  <c r="K259" i="2"/>
  <c r="H147" i="2"/>
  <c r="H91" i="2"/>
  <c r="A252" i="2"/>
  <c r="I24" i="2" s="1"/>
  <c r="V134" i="2"/>
  <c r="K131" i="2" s="1"/>
  <c r="H241" i="2" s="1"/>
  <c r="R134" i="2"/>
  <c r="K129" i="2" s="1"/>
  <c r="R246" i="2"/>
  <c r="K241" i="2" s="1"/>
  <c r="N134" i="2"/>
  <c r="K127" i="2" s="1"/>
  <c r="N78" i="2"/>
  <c r="K71" i="2" s="1"/>
  <c r="H127" i="2" s="1"/>
  <c r="R65" i="2"/>
  <c r="K60" i="2" s="1"/>
  <c r="H170" i="2" s="1"/>
  <c r="V177" i="2"/>
  <c r="K174" i="2" s="1"/>
  <c r="H230" i="2" s="1"/>
  <c r="N177" i="2"/>
  <c r="K170" i="2" s="1"/>
  <c r="H60" i="2" s="1"/>
  <c r="R177" i="2"/>
  <c r="K172" i="2" s="1"/>
  <c r="V233" i="2"/>
  <c r="K230" i="2" s="1"/>
  <c r="R164" i="2"/>
  <c r="K159" i="2" s="1"/>
  <c r="N164" i="2"/>
  <c r="K157" i="2" s="1"/>
  <c r="H47" i="2" s="1"/>
  <c r="V164" i="2"/>
  <c r="K161" i="2" s="1"/>
  <c r="V220" i="2"/>
  <c r="K217" i="2" s="1"/>
  <c r="H161" i="2" s="1"/>
  <c r="R52" i="2"/>
  <c r="K47" i="2" s="1"/>
  <c r="V65" i="2"/>
  <c r="K62" i="2" s="1"/>
  <c r="H226" i="2" s="1"/>
  <c r="N233" i="2"/>
  <c r="K226" i="2" s="1"/>
  <c r="R233" i="2"/>
  <c r="K228" i="2" s="1"/>
  <c r="N65" i="2"/>
  <c r="K58" i="2" s="1"/>
  <c r="R121" i="2"/>
  <c r="K116" i="2" s="1"/>
  <c r="H172" i="2" s="1"/>
  <c r="V121" i="2"/>
  <c r="K118" i="2" s="1"/>
  <c r="H228" i="2" s="1"/>
  <c r="N121" i="2"/>
  <c r="K114" i="2" s="1"/>
  <c r="H58" i="2" s="1"/>
  <c r="V78" i="2"/>
  <c r="K75" i="2" s="1"/>
  <c r="H239" i="2" s="1"/>
  <c r="N246" i="2"/>
  <c r="K239" i="2" s="1"/>
  <c r="H75" i="2" s="1"/>
  <c r="N220" i="2"/>
  <c r="K213" i="2" s="1"/>
  <c r="H49" i="2" s="1"/>
  <c r="V52" i="2"/>
  <c r="K49" i="2" s="1"/>
  <c r="N147" i="2"/>
  <c r="K140" i="2" s="1"/>
  <c r="H84" i="2" s="1"/>
  <c r="A84" i="2" s="1"/>
  <c r="I9" i="2" s="1"/>
  <c r="V190" i="2"/>
  <c r="K187" i="2" s="1"/>
  <c r="H243" i="2" s="1"/>
  <c r="R190" i="2"/>
  <c r="K185" i="2" s="1"/>
  <c r="H129" i="2" s="1"/>
  <c r="R78" i="2"/>
  <c r="K73" i="2" s="1"/>
  <c r="H183" i="2" s="1"/>
  <c r="V246" i="2"/>
  <c r="K243" i="2" s="1"/>
  <c r="N190" i="2"/>
  <c r="K183" i="2" s="1"/>
  <c r="H73" i="2" s="1"/>
  <c r="E88" i="2"/>
  <c r="Y9" i="2" s="1"/>
  <c r="R220" i="2"/>
  <c r="K215" i="2" s="1"/>
  <c r="H105" i="2" s="1"/>
  <c r="R108" i="2"/>
  <c r="K103" i="2" s="1"/>
  <c r="H159" i="2" s="1"/>
  <c r="C159" i="2" s="1"/>
  <c r="K19" i="2" s="1"/>
  <c r="N108" i="2"/>
  <c r="K101" i="2" s="1"/>
  <c r="V108" i="2"/>
  <c r="K105" i="2" s="1"/>
  <c r="N52" i="2"/>
  <c r="K45" i="2" s="1"/>
  <c r="E144" i="2" l="1"/>
  <c r="Y14" i="2" s="1"/>
  <c r="C254" i="2"/>
  <c r="Q24" i="2" s="1"/>
  <c r="K142" i="2"/>
  <c r="I30" i="2" s="1"/>
  <c r="K86" i="2"/>
  <c r="H196" i="2" s="1"/>
  <c r="A196" i="2" s="1"/>
  <c r="I19" i="2" s="1"/>
  <c r="K256" i="2"/>
  <c r="S30" i="2" s="1"/>
  <c r="N33" i="2"/>
  <c r="A239" i="2"/>
  <c r="G24" i="2" s="1"/>
  <c r="A226" i="2"/>
  <c r="E24" i="2" s="1"/>
  <c r="A183" i="2"/>
  <c r="G19" i="2" s="1"/>
  <c r="C60" i="2"/>
  <c r="M9" i="2" s="1"/>
  <c r="E75" i="2"/>
  <c r="W9" i="2" s="1"/>
  <c r="H116" i="2"/>
  <c r="C116" i="2" s="1"/>
  <c r="M14" i="2" s="1"/>
  <c r="C172" i="2"/>
  <c r="M19" i="2" s="1"/>
  <c r="N30" i="2"/>
  <c r="C228" i="2"/>
  <c r="M24" i="2" s="1"/>
  <c r="H118" i="2"/>
  <c r="E118" i="2" s="1"/>
  <c r="U14" i="2" s="1"/>
  <c r="S36" i="2"/>
  <c r="A58" i="2"/>
  <c r="E9" i="2" s="1"/>
  <c r="H114" i="2"/>
  <c r="A114" i="2" s="1"/>
  <c r="E14" i="2" s="1"/>
  <c r="C47" i="2"/>
  <c r="K9" i="2" s="1"/>
  <c r="C36" i="2"/>
  <c r="E243" i="2"/>
  <c r="W24" i="2" s="1"/>
  <c r="H187" i="2"/>
  <c r="E187" i="2" s="1"/>
  <c r="W19" i="2" s="1"/>
  <c r="A140" i="2"/>
  <c r="I14" i="2" s="1"/>
  <c r="H62" i="2"/>
  <c r="E62" i="2" s="1"/>
  <c r="U9" i="2" s="1"/>
  <c r="H217" i="2"/>
  <c r="N39" i="2"/>
  <c r="E49" i="2"/>
  <c r="S9" i="2" s="1"/>
  <c r="D39" i="2"/>
  <c r="H213" i="2"/>
  <c r="E161" i="2"/>
  <c r="S19" i="2" s="1"/>
  <c r="C129" i="2"/>
  <c r="O14" i="2" s="1"/>
  <c r="H185" i="2"/>
  <c r="E230" i="2"/>
  <c r="U24" i="2" s="1"/>
  <c r="H174" i="2"/>
  <c r="E174" i="2" s="1"/>
  <c r="U19" i="2" s="1"/>
  <c r="A170" i="2"/>
  <c r="E19" i="2" s="1"/>
  <c r="C241" i="2"/>
  <c r="O24" i="2" s="1"/>
  <c r="H131" i="2"/>
  <c r="E131" i="2" s="1"/>
  <c r="W14" i="2" s="1"/>
  <c r="E105" i="2"/>
  <c r="S14" i="2" s="1"/>
  <c r="D33" i="2"/>
  <c r="H101" i="2"/>
  <c r="H215" i="2"/>
  <c r="I39" i="2"/>
  <c r="S33" i="2"/>
  <c r="H157" i="2"/>
  <c r="N36" i="2"/>
  <c r="H103" i="2"/>
  <c r="A127" i="2"/>
  <c r="G14" i="2" s="1"/>
  <c r="H71" i="2"/>
  <c r="A71" i="2" s="1"/>
  <c r="G9" i="2" s="1"/>
  <c r="H45" i="2"/>
  <c r="I33" i="2"/>
  <c r="C73" i="2"/>
  <c r="O9" i="2" s="1"/>
  <c r="I36" i="2" l="1"/>
  <c r="D30" i="2"/>
  <c r="D36" i="2"/>
  <c r="E36" i="2" s="1"/>
  <c r="C86" i="2"/>
  <c r="Q9" i="2" s="1"/>
  <c r="S39" i="2"/>
  <c r="H198" i="2"/>
  <c r="C198" i="2" s="1"/>
  <c r="Q19" i="2" s="1"/>
  <c r="C142" i="2"/>
  <c r="Q14" i="2" s="1"/>
  <c r="E256" i="2"/>
  <c r="Y24" i="2" s="1"/>
  <c r="H200" i="2"/>
  <c r="E200" i="2" s="1"/>
  <c r="Y19" i="2" s="1"/>
  <c r="C39" i="2"/>
  <c r="E39" i="2" s="1"/>
  <c r="M33" i="2"/>
  <c r="O33" i="2" s="1"/>
  <c r="A157" i="2"/>
  <c r="C19" i="2" s="1"/>
  <c r="C103" i="2"/>
  <c r="K14" i="2" s="1"/>
  <c r="H36" i="2"/>
  <c r="A45" i="2"/>
  <c r="C9" i="2" s="1"/>
  <c r="C33" i="2"/>
  <c r="E33" i="2" s="1"/>
  <c r="C30" i="2"/>
  <c r="C215" i="2"/>
  <c r="K24" i="2" s="1"/>
  <c r="R36" i="2"/>
  <c r="T36" i="2" s="1"/>
  <c r="H39" i="2"/>
  <c r="J39" i="2" s="1"/>
  <c r="H33" i="2"/>
  <c r="J33" i="2" s="1"/>
  <c r="H30" i="2"/>
  <c r="J30" i="2" s="1"/>
  <c r="A101" i="2"/>
  <c r="C14" i="2" s="1"/>
  <c r="C185" i="2"/>
  <c r="O19" i="2" s="1"/>
  <c r="A213" i="2"/>
  <c r="C24" i="2" s="1"/>
  <c r="R30" i="2"/>
  <c r="T30" i="2" s="1"/>
  <c r="R33" i="2"/>
  <c r="T33" i="2" s="1"/>
  <c r="R39" i="2"/>
  <c r="E217" i="2"/>
  <c r="S24" i="2" s="1"/>
  <c r="M36" i="2" l="1"/>
  <c r="O36" i="2" s="1"/>
  <c r="A9" i="2"/>
  <c r="J36" i="2"/>
  <c r="T39" i="2"/>
  <c r="M30" i="2"/>
  <c r="O30" i="2" s="1"/>
  <c r="M39" i="2"/>
  <c r="O39" i="2" s="1"/>
  <c r="A14" i="2"/>
  <c r="E30" i="2"/>
  <c r="A19" i="2"/>
  <c r="A24" i="2"/>
</calcChain>
</file>

<file path=xl/sharedStrings.xml><?xml version="1.0" encoding="utf-8"?>
<sst xmlns="http://schemas.openxmlformats.org/spreadsheetml/2006/main" count="806" uniqueCount="697">
  <si>
    <t>Qa1=Na1/Za1</t>
  </si>
  <si>
    <t>VPa1=Pa1*Qa1</t>
  </si>
  <si>
    <t>Za1</t>
  </si>
  <si>
    <t>Pa1b=Pb1*TCab</t>
  </si>
  <si>
    <t>Pa1c=Pc1*TCac</t>
  </si>
  <si>
    <t>Qa2=Na2/Za2</t>
  </si>
  <si>
    <t>VPa2=Pa2*Qa2</t>
  </si>
  <si>
    <t>Za2</t>
  </si>
  <si>
    <t>Pa2b=Pb2*TCab</t>
  </si>
  <si>
    <t>Pa2c=Pc2*TCac</t>
  </si>
  <si>
    <t>Qa3=Na3/Za3</t>
  </si>
  <si>
    <t>VPa3=Pa3*Qa3</t>
  </si>
  <si>
    <t>Za3</t>
  </si>
  <si>
    <t>Pa3b=Pb3*TCab</t>
  </si>
  <si>
    <t>Pa3c=Pc3*TCac</t>
  </si>
  <si>
    <t>Qa4=Na4/Za4</t>
  </si>
  <si>
    <t>VPa4=Pa4*Qa4</t>
  </si>
  <si>
    <t>Za4</t>
  </si>
  <si>
    <t>Pa4b=Pb4*TCab</t>
  </si>
  <si>
    <t xml:space="preserve">  </t>
  </si>
  <si>
    <t>Qb1=Nb1/Zb1</t>
  </si>
  <si>
    <t>VPb1=Pb1*Qb1</t>
  </si>
  <si>
    <t>Zb1</t>
  </si>
  <si>
    <t>Qb2=Nb2/Zb2</t>
  </si>
  <si>
    <t>VPb2=Pb2*Qb2</t>
  </si>
  <si>
    <t>Zb2</t>
  </si>
  <si>
    <t>Qb3=Nb3/Zb3</t>
  </si>
  <si>
    <t>Zb3</t>
  </si>
  <si>
    <t>Qb4=Nb4/Zb4</t>
  </si>
  <si>
    <t>VPb4=Pb4*Qb4</t>
  </si>
  <si>
    <t>Zb4</t>
  </si>
  <si>
    <t>Qc1=Nc1/Zc1</t>
  </si>
  <si>
    <t>VPc1=Pc1*Qc1</t>
  </si>
  <si>
    <t>Zc1</t>
  </si>
  <si>
    <t>Qc2=Nc2/Zc2</t>
  </si>
  <si>
    <t>VPc2=Pc2*Qc2</t>
  </si>
  <si>
    <t>Zc2</t>
  </si>
  <si>
    <t>Qc3=Nc3/Zc3</t>
  </si>
  <si>
    <t>VPc3=Pc3*Qc3</t>
  </si>
  <si>
    <t>Zc3</t>
  </si>
  <si>
    <t>Qc4=Nc4/Zc4</t>
  </si>
  <si>
    <t>VPc4=Pc4*Qc4</t>
  </si>
  <si>
    <t>Zc4</t>
  </si>
  <si>
    <t>Na = Población del país A Estados Unidos</t>
  </si>
  <si>
    <t>Za1 = Productividad del trabajo del país A en el bien 1 = Unidades de trabajo para producir una unidad del bien 1</t>
  </si>
  <si>
    <t>Qa1 = Catidad producida en el país A del bien 1</t>
  </si>
  <si>
    <t>Wa1 = Salario del país A en la industria 1</t>
  </si>
  <si>
    <t>MGa1 = Margen de ganancia promedio del país A en la industria 1</t>
  </si>
  <si>
    <t>Pa1 = Precio en el país A del bien 1</t>
  </si>
  <si>
    <t>VPa1 = Valor de la producción en el país A del bien 1</t>
  </si>
  <si>
    <t>Pa1b = Precio en el país A del bien 1 proveniente del país B</t>
  </si>
  <si>
    <t>Pa1c = Precio en el país A del bien 1 proveniente del país C</t>
  </si>
  <si>
    <r>
      <t>Na1 = P</t>
    </r>
    <r>
      <rPr>
        <sz val="12"/>
        <color rgb="FF000000"/>
        <rFont val="Calibri"/>
        <family val="2"/>
        <charset val="1"/>
      </rPr>
      <t>R1a*Na</t>
    </r>
    <r>
      <rPr>
        <sz val="11"/>
        <color rgb="FF000000"/>
        <rFont val="Calibri"/>
        <family val="2"/>
        <charset val="1"/>
      </rPr>
      <t xml:space="preserve"> = Población del país A dedicada a la producción del bien 1</t>
    </r>
  </si>
  <si>
    <t>EXa1b = Exportaciones del país A del bien 1 hacia el país B</t>
  </si>
  <si>
    <t>IMa1b = Importaciones del país A del bien 1 desde el país B</t>
  </si>
  <si>
    <t>EXa1c = Exportaciones del país A del bien 1 hacia el país C</t>
  </si>
  <si>
    <t>Nb = Población del país B México</t>
  </si>
  <si>
    <t>Nc = Población del país C Canadá</t>
  </si>
  <si>
    <t>País A = Estados Unidos</t>
  </si>
  <si>
    <t>País B = México</t>
  </si>
  <si>
    <t>País C = Canadá</t>
  </si>
  <si>
    <t>Pb1a=Pa1*TCba</t>
  </si>
  <si>
    <t>Pb2a=Pa2*TCba</t>
  </si>
  <si>
    <t>Pb2c=Pc2*TCbc</t>
  </si>
  <si>
    <t>Pb1c=Pc1*TCbc</t>
  </si>
  <si>
    <t>Pb4a=Pa4*TCba</t>
  </si>
  <si>
    <t>Pb4c=Pc4*TCbc</t>
  </si>
  <si>
    <t>Pb3c=Pc3*TCbc</t>
  </si>
  <si>
    <t>TCab = Tasa de cambio primaria y equivalente del país A con el país B</t>
  </si>
  <si>
    <t>TCac = Tasa de cambio primaria y equivalente del país A con el país C</t>
  </si>
  <si>
    <t>TCca = 1/TCac = Tasa de cambio equivalente del país A con el país C</t>
  </si>
  <si>
    <t>EXa EU</t>
  </si>
  <si>
    <t>IMa EU</t>
  </si>
  <si>
    <t>EXab</t>
  </si>
  <si>
    <t>IMa= IMa1b + IMa1c = Importaciones totales del país A</t>
  </si>
  <si>
    <t>EXa= EXa1b + EXa1c = Exportaciones totales del país A</t>
  </si>
  <si>
    <t>IMab</t>
  </si>
  <si>
    <t>IMac</t>
  </si>
  <si>
    <t>EXac</t>
  </si>
  <si>
    <t>EXb Mex</t>
  </si>
  <si>
    <t>EXba</t>
  </si>
  <si>
    <t>EXbc</t>
  </si>
  <si>
    <t>IMb Mex</t>
  </si>
  <si>
    <t>IMba</t>
  </si>
  <si>
    <t>IMbc</t>
  </si>
  <si>
    <t>EXc Cand</t>
  </si>
  <si>
    <t>EXca</t>
  </si>
  <si>
    <t>EXcb</t>
  </si>
  <si>
    <t>IMc Cand</t>
  </si>
  <si>
    <t>IMca</t>
  </si>
  <si>
    <t>IMcb</t>
  </si>
  <si>
    <t>Déficit o Superávit EU</t>
  </si>
  <si>
    <t>Déficit o Superávit Méx</t>
  </si>
  <si>
    <t>Déficit o Superávit Cand</t>
  </si>
  <si>
    <t>DISTRIBUCION DE LA FUERZA DE TRABAJO DEL PAIS A</t>
  </si>
  <si>
    <r>
      <t>Na1=FT</t>
    </r>
    <r>
      <rPr>
        <sz val="12"/>
        <color rgb="FF000000"/>
        <rFont val="Calibri"/>
        <family val="2"/>
        <charset val="1"/>
      </rPr>
      <t>1a*Na</t>
    </r>
  </si>
  <si>
    <t>Na2=FT2a*Na</t>
  </si>
  <si>
    <r>
      <t>Na3=FT</t>
    </r>
    <r>
      <rPr>
        <sz val="12"/>
        <color rgb="FF000000"/>
        <rFont val="Calibri"/>
        <family val="2"/>
        <charset val="1"/>
      </rPr>
      <t>3a*Na</t>
    </r>
  </si>
  <si>
    <t>Na4=FT4a*Na</t>
  </si>
  <si>
    <t>PR2ab = Preferencia del bien 2 en el país A hecho en país B</t>
  </si>
  <si>
    <t>PR3ab = Preferencia del bien 3 en el país A hecho en país B</t>
  </si>
  <si>
    <t>PR4ab = Preferencia del bien 4 en el país A hecho en país B</t>
  </si>
  <si>
    <t>PR1ab = Preferencia del bien 1 en el país A hecho en país B</t>
  </si>
  <si>
    <t>PREFERECIAS DE LOS CONSUMIDORES DEL PAIS A CON RESPECTO A LOS BIENES DEL PAIS B</t>
  </si>
  <si>
    <t>PREFERECIAS DE LOS CONSUMIDORES DEL PAIS A CON RESPECTO A LOS BIENES DEL PAIS C</t>
  </si>
  <si>
    <t>PR1ac = Preferencia del bien 1 en el país A hecho en país C</t>
  </si>
  <si>
    <t>PR2ac = Preferencia del bien 2 en el país A hecho en país C</t>
  </si>
  <si>
    <t>PR3ac = Preferencia del bien 3 en el país A hecho en país C</t>
  </si>
  <si>
    <t>PR4ac = Preferencia del bien 4 en el país A hecho en país C</t>
  </si>
  <si>
    <t>ARANCEL DEL PAIS A CON RESPECTO A LOS BIENES 1, 2…4</t>
  </si>
  <si>
    <t>AR1a = Arancel del bien 1 en el país A</t>
  </si>
  <si>
    <t>AR2a = Arancel del bien 2 en el país A</t>
  </si>
  <si>
    <t>AR4a = Arancel del bien 4 en el país A</t>
  </si>
  <si>
    <t>AR3a = Arancel del bien 3 en el país A</t>
  </si>
  <si>
    <t>PR1ba = Preferencia del bien 1 en el país B hecho en país A</t>
  </si>
  <si>
    <t>PR2ba = Preferencia del bien 2 en el país B hecho en país A</t>
  </si>
  <si>
    <t>PR3ba = Preferencia del bien 3 en el país B hecho en país A</t>
  </si>
  <si>
    <t>PR4ba = Preferencia del bien 4 en el país B hecho en país A</t>
  </si>
  <si>
    <t>PR1bc = Preferencia del bien 1 en el país B hecho en país C</t>
  </si>
  <si>
    <t>PR2bc = Preferencia del bien 2 en el país B hecho en país C</t>
  </si>
  <si>
    <t>PR3bc = Preferencia del bien 3 en el país B hecho en país C</t>
  </si>
  <si>
    <t>PR4bc = Preferencia del bien 4 en el país B hecho en país C</t>
  </si>
  <si>
    <t>ARANCEL DEL PAIS B CON RESPECTO A LOS BIENES 1, 2…4</t>
  </si>
  <si>
    <t>DISTRIBUCION DE LA FUERZA DE TRABAJO DEL PAIS B</t>
  </si>
  <si>
    <t>PREFERECIAS DE LOS CONSUMIDORES DEL PAIS B CON RESPECTO A LOS BIENES DEL PAIS C</t>
  </si>
  <si>
    <t>PREFERECIAS DE LOS CONSUMIDORES DEL PAIS B CON RESPECTO A LOS BIENES DEL PAIS A</t>
  </si>
  <si>
    <t>País B = MEXICO</t>
  </si>
  <si>
    <t>País A = ESTADOS UNIDOS</t>
  </si>
  <si>
    <t>PREFERECIAS DE LOS CONSUMIDORES DEL PAIS C CON RESPECTO A LOS BIENES DEL PAIS A</t>
  </si>
  <si>
    <t>PREFERECIAS DE LOS CONSUMIDORES DEL PAIS C CON RESPECTO A LOS BIENES DEL PAIS B</t>
  </si>
  <si>
    <t>País C = CANADA</t>
  </si>
  <si>
    <t>ARANCEL DEL PAIS C CON RESPECTO A LOS BIENES 1, 2…4</t>
  </si>
  <si>
    <t>DISTRIBUCION DE LA FUERZA DE TRABAJO DEL PAIS C</t>
  </si>
  <si>
    <t>PR1ca = Preferencia del bien 1 en el país C hecho en país A</t>
  </si>
  <si>
    <t>PR2ca = Preferencia del bien 2 en el país C hecho en país A</t>
  </si>
  <si>
    <t>PR3ca = Preferencia del bien 3 en el país C hecho en país A</t>
  </si>
  <si>
    <t>PR4ca = Preferencia del bien 4 en el país C hecho en país A</t>
  </si>
  <si>
    <t>PR1cb= Preferencia del bien 1 en el país C hecho en país B</t>
  </si>
  <si>
    <t>PR2cb= Preferencia del bien 2 en el país C hecho en país B</t>
  </si>
  <si>
    <t>PR3cb= Preferencia del bien 3 en el país C hecho en país B</t>
  </si>
  <si>
    <t>PR4cb= Preferencia del bien 4 en el país C hecho en país B</t>
  </si>
  <si>
    <t>AR2c = Arancel del bien 2 en el país C</t>
  </si>
  <si>
    <t>AR1c = Arancel del bien 1 en el país C</t>
  </si>
  <si>
    <t>AR3c = Arancel del bien 3 en el país C</t>
  </si>
  <si>
    <t>AR4c = Arancel del bien 4 en el país C</t>
  </si>
  <si>
    <t>AR1b = Arancel del bien 1 en el país B</t>
  </si>
  <si>
    <t>AR2b = Arancel del bien 2 en el país B</t>
  </si>
  <si>
    <t>AR3b = Arancel del bien 3 en el país B</t>
  </si>
  <si>
    <t>AR4b = Arancel del bien 4 en el país B</t>
  </si>
  <si>
    <t>SECCION D : BALANZAS COMERCIALES</t>
  </si>
  <si>
    <t>Wa</t>
  </si>
  <si>
    <t>Wb</t>
  </si>
  <si>
    <t>FT1a = Proporción Fuerza trabajo produciendo el bien 1 en el país A</t>
  </si>
  <si>
    <t>FT2a = Proporción Fuerza trabajo produciendo el bien 2 en el país A</t>
  </si>
  <si>
    <t>FT3a = Proporción Fuerza trabajo produciendo el bien 3 en el país A</t>
  </si>
  <si>
    <t>FT4a = Proporción Fuerza trabajo produciendo el bien 4 en el país A</t>
  </si>
  <si>
    <t>Wc</t>
  </si>
  <si>
    <t>FT1b = Proporción Fuerza trabajo produciendo el bien 1 en el país B</t>
  </si>
  <si>
    <t>FT2b = Proporción Fuerza trabajo produciendo el bien 2 en el país B</t>
  </si>
  <si>
    <t>FT3b = Proporción Fuerza trabajo produciendo el bien 3 en el país B</t>
  </si>
  <si>
    <t>FT4b = Proporción Fuerza trabajo produciendo el bien 4 en el país B</t>
  </si>
  <si>
    <t>FT1c = Proporción Fuerza trabajo produciendo el bien 1 en el país C</t>
  </si>
  <si>
    <t>FT2c = Proporción Fuerza trabajo produciendo el bien 2 en el país C</t>
  </si>
  <si>
    <t>FT3c = Proporción Fuerza trabajo produciendo el bien 3 en el país C</t>
  </si>
  <si>
    <t>FT4c = Proporción Fuerza trabajo produciendo el bien 4 en el país C</t>
  </si>
  <si>
    <t>TCba = 1/TCab = Tasa de cambio equivalente del país B con el país A</t>
  </si>
  <si>
    <t>Pc1a=Pa1*TCca</t>
  </si>
  <si>
    <t>Pc1b=Pb1*TCcb</t>
  </si>
  <si>
    <t>Pc2a=Pa2*TCca</t>
  </si>
  <si>
    <t>Pc3a=Pa3*TCca</t>
  </si>
  <si>
    <t>Pc4a=Pa4*TCca</t>
  </si>
  <si>
    <t>OMa = Oferta Monetaria País A Dolar EU</t>
  </si>
  <si>
    <t>OMb = Oferta Monetaria País B Peso Méx</t>
  </si>
  <si>
    <t>OMc = Oferta Monetaria País C Dolar Cand</t>
  </si>
  <si>
    <r>
      <t>Nd1=FT</t>
    </r>
    <r>
      <rPr>
        <sz val="12"/>
        <color rgb="FF000000"/>
        <rFont val="Calibri"/>
        <family val="2"/>
        <charset val="1"/>
      </rPr>
      <t>1d*Nd</t>
    </r>
  </si>
  <si>
    <t>Nd = Población del país D República Dominicana</t>
  </si>
  <si>
    <t>PREFERECIAS DE LOS CONSUMIDORES DEL PAIS D CON RESPECTO A LOS BIENES DEL PAIS A</t>
  </si>
  <si>
    <t>PREFERECIAS DE LOS CONSUMIDORES DEL PAIS D CON RESPECTO A LOS BIENES DEL PAIS B</t>
  </si>
  <si>
    <t>DISTRIBUCION DE LA FUERZA DE TRABAJO DEL PAIS D</t>
  </si>
  <si>
    <t>FT1d = Proporción Fuerza trabajo produciendo el bien 1 en el país D</t>
  </si>
  <si>
    <t>FT2d = Proporción Fuerza trabajo produciendo el bien 2 en el país D</t>
  </si>
  <si>
    <t>FT3d = Proporción Fuerza trabajo produciendo el bien 3 en el país D</t>
  </si>
  <si>
    <t>FT4d = Proporción Fuerza trabajo produciendo el bien 4 en el país D</t>
  </si>
  <si>
    <t>AR1d = Arancel del bien 1 en el país D</t>
  </si>
  <si>
    <t>AR2d = Arancel del bien 2 en el país D</t>
  </si>
  <si>
    <t>AR3d = Arancel del bien 3 en el país D</t>
  </si>
  <si>
    <t>AR4d = Arancel del bien 4 en el país D</t>
  </si>
  <si>
    <t>País D = República Dominicana</t>
  </si>
  <si>
    <t>OMd = Oferta Monetaria País D Peso Dom</t>
  </si>
  <si>
    <t>Qd1=Nd1/Zd1</t>
  </si>
  <si>
    <t>Wd</t>
  </si>
  <si>
    <t>VPd1=Pd1*Qd1</t>
  </si>
  <si>
    <t>TCad = Tasa de cambio primaria y equivalente del país D con el país A</t>
  </si>
  <si>
    <t>TCda = 1/TCad = Tasa de cambio equivalente del país D con el país A</t>
  </si>
  <si>
    <t>Zd1</t>
  </si>
  <si>
    <t>PR1da = Preferencia del bien 1 en el país C hecho en país A</t>
  </si>
  <si>
    <t>PR2da = Preferencia del bien 2 en el país C hecho en país A</t>
  </si>
  <si>
    <t>PR3da = Preferencia del bien 3 en el país C hecho en país A</t>
  </si>
  <si>
    <t>PR4da = Preferencia del bien 4 en el país C hecho en país A</t>
  </si>
  <si>
    <t>PR1db= Preferencia del bien 1 en el país C hecho en país B</t>
  </si>
  <si>
    <t>PR2db= Preferencia del bien 2 en el país C hecho en país B</t>
  </si>
  <si>
    <t>PR3db= Preferencia del bien 3 en el país C hecho en país B</t>
  </si>
  <si>
    <t>PR4db= Preferencia del bien 4 en el país C hecho en país B</t>
  </si>
  <si>
    <t>PR4dc= Preferencia del bien 4 en el país D hecho en país C</t>
  </si>
  <si>
    <t>PR3dc= Preferencia del bien 3 en el país D hecho en país C</t>
  </si>
  <si>
    <t>PR2dc= Preferencia del bien 2 en el país D hecho en país C</t>
  </si>
  <si>
    <t>PR1dc= Preferencia del bien 1 en el país D hecho en país C</t>
  </si>
  <si>
    <t>PREFERECIAS DE LOS CONSUMIDORES DEL PAIS D CON RESPECTO A LOS BIENES DEL PAIS C</t>
  </si>
  <si>
    <t>PR1cd= Preferencia del bien 1 en el país C hecho en país D</t>
  </si>
  <si>
    <t>PR4cd= Preferencia del bien 4 en el país C hecho en país D</t>
  </si>
  <si>
    <t>PR3cd= Preferencia del bien 3 en el país C hecho en país D</t>
  </si>
  <si>
    <t>PR2cd= Preferencia del bien 2 en el país C hecho en país D</t>
  </si>
  <si>
    <t>PREFERECIAS DE LOS CONSUMIDORES DEL PAIS C CON RESPECTO A LOS BIENES DEL PAIS D</t>
  </si>
  <si>
    <t>PREFERECIAS DE LOS CONSUMIDORES DEL PAIS B CON RESPECTO A LOS BIENES DEL PAIS D</t>
  </si>
  <si>
    <t>PR1bd= Preferencia del bien 1 en el país B hecho en país D</t>
  </si>
  <si>
    <t>PR2bd= Preferencia del bien 2 en el país B hecho en país D</t>
  </si>
  <si>
    <t>PR3bd= Preferencia del bien 3 en el país B hecho en país D</t>
  </si>
  <si>
    <t>PR4bd= Preferencia del bien 4 en el país B hecho en país D</t>
  </si>
  <si>
    <t>PREFERECIAS DE LOS CONSUMIDORES DEL PAIS A CON RESPECTO A LOS BIENES DEL PAIS D</t>
  </si>
  <si>
    <t>PR1ad= Preferencia del bien 1 en el país A hecho en país D</t>
  </si>
  <si>
    <t>PR2ad= Preferencia del bien 2 en el país A hecho en país D</t>
  </si>
  <si>
    <t>PR3ad= Preferencia del bien 3 en el país A hecho en país D</t>
  </si>
  <si>
    <t>PR4ad= Preferencia del bien 4 en el país A hecho en país D</t>
  </si>
  <si>
    <r>
      <t>Nd2=FT</t>
    </r>
    <r>
      <rPr>
        <sz val="12"/>
        <color rgb="FF000000"/>
        <rFont val="Calibri"/>
        <family val="2"/>
        <charset val="1"/>
      </rPr>
      <t>2d*Nd</t>
    </r>
  </si>
  <si>
    <t>Nd3=FT3d*Nd</t>
  </si>
  <si>
    <t>Nd4=FT4d*Nd</t>
  </si>
  <si>
    <t>Zd4</t>
  </si>
  <si>
    <t>Zd3</t>
  </si>
  <si>
    <t>Zd2</t>
  </si>
  <si>
    <t>Qd2=Nd2/Zd2</t>
  </si>
  <si>
    <t>Qd3=Nd3/Zd3</t>
  </si>
  <si>
    <t>Qd4=Nd4/Zd4</t>
  </si>
  <si>
    <t>VPd2=Pd2*Qd2</t>
  </si>
  <si>
    <t>VPd3=Pd3*Qd3</t>
  </si>
  <si>
    <t>VPd4=Pd4*Qd4</t>
  </si>
  <si>
    <t>Pd4a=Pa4*TCda</t>
  </si>
  <si>
    <t>Pd3a=Pa3*TCda</t>
  </si>
  <si>
    <t>Pd2a=Pa2*TCda</t>
  </si>
  <si>
    <t>Pd1a=Pa1*TCda</t>
  </si>
  <si>
    <t>Pd2b=Pb2*TCdb</t>
  </si>
  <si>
    <t>Pd3b=Pb3*TCdb</t>
  </si>
  <si>
    <t>Pd4b=Pb4*TCdb</t>
  </si>
  <si>
    <t>Pd2c=Pc2*TCdc</t>
  </si>
  <si>
    <t>Pd3c=Pc3*TCdc</t>
  </si>
  <si>
    <t>Pd4c=Pc4*TCdc</t>
  </si>
  <si>
    <t>Pb3a=Pb3*TCba</t>
  </si>
  <si>
    <t>Pa1d=Pd1*TCad</t>
  </si>
  <si>
    <t>Pa2d=Pd2*TCad</t>
  </si>
  <si>
    <t>Pa3d=Pd3*TCad</t>
  </si>
  <si>
    <t>Pa4d=Pd4*TCad</t>
  </si>
  <si>
    <t>Pb1d=Pd1*TCbd</t>
  </si>
  <si>
    <t>Pb2d=Pd2*TCbd</t>
  </si>
  <si>
    <t>Pb3d=Pd3*TCbd</t>
  </si>
  <si>
    <t>Pb4d=Pd4*TCbd</t>
  </si>
  <si>
    <t>Pc1d=Pd1*TCcd</t>
  </si>
  <si>
    <t>Pc2d=Pd2*TCcd</t>
  </si>
  <si>
    <t>Pc3d=Pd3*TCcd</t>
  </si>
  <si>
    <t>Pc3b=Pb3*TCcb</t>
  </si>
  <si>
    <t>Pc4d=Pd4*TCcd</t>
  </si>
  <si>
    <t>VPb3=Pb3*Qb3</t>
  </si>
  <si>
    <t>EXd RD</t>
  </si>
  <si>
    <t>IMd RD</t>
  </si>
  <si>
    <t>Déficit o Superávit RD</t>
  </si>
  <si>
    <t>EXda</t>
  </si>
  <si>
    <t>IMda</t>
  </si>
  <si>
    <t>EXdb</t>
  </si>
  <si>
    <t>IMdb</t>
  </si>
  <si>
    <t>TCad Inicial = (Pa1+Pa2+Pa3+Pa4)/(Pd1+Pd2+Pd3+Pd4) = Tasa de cambio Injcial del país A con el país D</t>
  </si>
  <si>
    <t>TCca Inicial = (Pc1+Pc2+Pc3+Pc4)/(Pa1+Pa2+Pa3+Pa4) = 1/TCac = Tasa de cambio Inicial del país C con el país A</t>
  </si>
  <si>
    <t>TCac Inicial = (Pa1+Pa2+Pa3+Pa4)/(Pc1+Pc2+Pc3+Pc4) = Tasa de cambio Inicial del país A con el país C</t>
  </si>
  <si>
    <t>TCba Inicial = (Pb1+Pb2+Pb3+Pb4)/(Pa1+Pa2+Pa3+Pa4) = 1/Tcab = Tasa de cambio Inicial del país B con el país A</t>
  </si>
  <si>
    <t>TCab Inicial = (Pa1+Pa2+Pa3+Pa4)/(Pb1+Pb2+Pb3+Pb4) = Tasa de cambio Injcial del país A con el país B</t>
  </si>
  <si>
    <t>TCda Inicial = (Pd1+Pd2+Pd3+Pd4)/(Pa1+Pa2+Pa3+Pa4) = Tasa de cambio Injcial del país D con el país A</t>
  </si>
  <si>
    <t>TCbc Inicial = (Pb1+Pb2+Pb3+Pb4)/(Pc1+Pc2+Pc3+Pc4) = TCba/TCca = Tasa de cambio Inicial del país B con el país C</t>
  </si>
  <si>
    <t>TCcb Inicial = (Pc1+Pc2+Pc3+Pc4)/(Pb1+Pb2+Pb3+Pb4) o TCab/TCac = Tasa de cambio Inicial del país C con el país B</t>
  </si>
  <si>
    <t>TCbd Inicial = (Pb1+Pb2+Pb3+Pb4)/(Pd1+Pd2+Pd3+Pd4) = TCba/TCda = Tasa de cambio equivalente del país B con el país D</t>
  </si>
  <si>
    <t>TCdb Inicial = (Pd1+Pd2+Pd3+Pd4)/(Pb1+Pb2+Pb3+Pb4) = TCda/TCba = Tasa de cambio equivalente del país D con el país B</t>
  </si>
  <si>
    <t>TCcd Inicial = (Pc1+Pc2+Pc3+Pc4)/(Pd1+Pd2+Pd3+Pd4) = TCca/TCda = Tasa de cambio equivalente del país C con el país D</t>
  </si>
  <si>
    <t>TCdc Inicial = (Pd1+Pd2+Pd3+Pd4)/(Pc1+Pc2+Pc3+Pc4) = TCda/TCca = Tasa de cambio equivalente del país D con el país C</t>
  </si>
  <si>
    <t>Pd1c=Pc1*TCdc</t>
  </si>
  <si>
    <t>Pc2b=Pb2*TCcb</t>
  </si>
  <si>
    <t>Pc4b=Pb4*TCcb</t>
  </si>
  <si>
    <t>PRODUCTIVIDAD DEL TRABAJO EN EL PAIS A</t>
  </si>
  <si>
    <t>PRODUCTIVIDAD DEL TRABAJO EN EL PAIS B</t>
  </si>
  <si>
    <t>PRODUCTIVIDAD DEL TRABAJO EN EL PAIS C</t>
  </si>
  <si>
    <t>PRODUCTIVIDAD DEL TRABAJO EN EL PAIS D</t>
  </si>
  <si>
    <t>Pa4c=Pc4*TCac</t>
  </si>
  <si>
    <t>Nb1=FT1b*Nb</t>
  </si>
  <si>
    <t>Nb2=FT2b*Nb</t>
  </si>
  <si>
    <r>
      <t>Nb3=FT</t>
    </r>
    <r>
      <rPr>
        <sz val="12"/>
        <color rgb="FF000000"/>
        <rFont val="Calibri"/>
        <family val="2"/>
        <charset val="1"/>
      </rPr>
      <t>3b*Nb</t>
    </r>
  </si>
  <si>
    <t>Nb4=FT4b*Nb</t>
  </si>
  <si>
    <t>Nc1=FT1c*Nc</t>
  </si>
  <si>
    <t>Nc2=FT2c*Nc</t>
  </si>
  <si>
    <r>
      <t>Nc3=FT</t>
    </r>
    <r>
      <rPr>
        <sz val="12"/>
        <color rgb="FF000000"/>
        <rFont val="Calibri"/>
        <family val="2"/>
        <charset val="1"/>
      </rPr>
      <t>3c*Nc</t>
    </r>
  </si>
  <si>
    <t>Nc4=FT4c*Nc</t>
  </si>
  <si>
    <t>US$ BCab1 = (EXa1b - IMa1b)</t>
  </si>
  <si>
    <t>=</t>
  </si>
  <si>
    <t>BCab1</t>
  </si>
  <si>
    <t>+</t>
  </si>
  <si>
    <t>BCab2</t>
  </si>
  <si>
    <t>BCab3</t>
  </si>
  <si>
    <t>BCab4</t>
  </si>
  <si>
    <t>BCac1</t>
  </si>
  <si>
    <t>BCac2</t>
  </si>
  <si>
    <t>BCac3</t>
  </si>
  <si>
    <t>BCac4</t>
  </si>
  <si>
    <t>BCad1</t>
  </si>
  <si>
    <t>BCad2</t>
  </si>
  <si>
    <t>BCad3</t>
  </si>
  <si>
    <t>BCad4</t>
  </si>
  <si>
    <t>BCa.bcd</t>
  </si>
  <si>
    <t>BCb.acd</t>
  </si>
  <si>
    <t>BCba1</t>
  </si>
  <si>
    <t>BCba2</t>
  </si>
  <si>
    <t>BCba3</t>
  </si>
  <si>
    <t>BCba4</t>
  </si>
  <si>
    <t>BCbc1</t>
  </si>
  <si>
    <t>BCbc2</t>
  </si>
  <si>
    <t>BCbc3</t>
  </si>
  <si>
    <t>BCbc4</t>
  </si>
  <si>
    <t>BCbd1</t>
  </si>
  <si>
    <t>BCbd2</t>
  </si>
  <si>
    <t>BCbd3</t>
  </si>
  <si>
    <t>BCbd4</t>
  </si>
  <si>
    <t>Ecuación 9.1 que Define la Balanza Comercial Del País A (Estaos Unidos) con Todos los Demás Países (BCa.bcd)</t>
  </si>
  <si>
    <t xml:space="preserve">BCa.bcd  =  BCab1 + BCab2 + BCab3 + BCab4 + BCac1 + BCac2 + BCac3 + BCac4 + BCad1 + BCad2 + BCad3 + BCad4 </t>
  </si>
  <si>
    <t>Ecuación 9.2 que Define la Balanza Comercial Del País B (México) con Todos los Demás Países (BCb.acd)</t>
  </si>
  <si>
    <t xml:space="preserve">BCb.acd  =  BCba1 + BCba2 + BCba3 + BCba4 + BCbc1 + BCbc2 + BCbc3 + BCbc4 + BCbd1 + BCbd2 + BCbd3 + BCbd4 </t>
  </si>
  <si>
    <t>BCba2 = EXb2a - IMb2a</t>
  </si>
  <si>
    <t>BCbc2 = EXb2c - IMb2c</t>
  </si>
  <si>
    <t>BCbd2 = EXb2d - IMb2d</t>
  </si>
  <si>
    <t>Ecuación 9.3 que Define la Balanza Comercial Del País C (Canadá) con Todos los Demás Países (BCc.abd)</t>
  </si>
  <si>
    <t>BCc.abd</t>
  </si>
  <si>
    <t>BCca1</t>
  </si>
  <si>
    <t>BCca2</t>
  </si>
  <si>
    <t>BCca3</t>
  </si>
  <si>
    <t>BCca4</t>
  </si>
  <si>
    <t>BCcb1</t>
  </si>
  <si>
    <t>BCcb2</t>
  </si>
  <si>
    <t>BCcb3</t>
  </si>
  <si>
    <t>BCcb4</t>
  </si>
  <si>
    <t>BCda1</t>
  </si>
  <si>
    <t>BCdb2</t>
  </si>
  <si>
    <t>BCdc3</t>
  </si>
  <si>
    <t>BCcd1</t>
  </si>
  <si>
    <t>BCcd2</t>
  </si>
  <si>
    <t>BCcd3</t>
  </si>
  <si>
    <t>BCcd4</t>
  </si>
  <si>
    <t>Ecuación 9.4 que Define la Balanza Comercial Del País D (República Dominicana) con Todos los Demás Países (BCd.abc)</t>
  </si>
  <si>
    <t>BCd.abc</t>
  </si>
  <si>
    <t>BCda2</t>
  </si>
  <si>
    <t>BCda3</t>
  </si>
  <si>
    <t>BCda4</t>
  </si>
  <si>
    <t>BCdb1</t>
  </si>
  <si>
    <t>BCdb3</t>
  </si>
  <si>
    <t>BCdb4</t>
  </si>
  <si>
    <t>BCdc1</t>
  </si>
  <si>
    <t>BCdc2</t>
  </si>
  <si>
    <t>BCdc4</t>
  </si>
  <si>
    <t xml:space="preserve">BCd.abc  =  BCda1 + BCda2 + BCda3 + BCda4 + BCdb1 + BCdb2 + BCdb3 + BCdb4 + BCdc1 + BCdc2 + BCdc3 + BCdc4 </t>
  </si>
  <si>
    <t xml:space="preserve">BCc.abd  =  BCca1 + BCca2 + BCca3 + BCca4 + BCcb1 + BCcb2 + BCcb3 + BCcb4 + BCcd1 + BCcd2 + BCcd3 + BCcd4 </t>
  </si>
  <si>
    <t>PREFERECIAS DE LOS CONSUMIDORES y TASAS ARANCELARIAS</t>
  </si>
  <si>
    <t>US$ BCac1 = (EXa1c - IMa1c)</t>
  </si>
  <si>
    <t>US$ BCad1 = (EXa1d - IMa1d)</t>
  </si>
  <si>
    <t>US$ TMab1=Min(VPa1, VPb1*TCab)</t>
  </si>
  <si>
    <t>US$ TMac1=Min(VPa1, VPc1*TCac)</t>
  </si>
  <si>
    <t>US$ TMad1=Min(VPa1, VPd1*TCad)</t>
  </si>
  <si>
    <t>US$ BCab2 = (EXa2b - IMa2b)</t>
  </si>
  <si>
    <t>US$ BCac2 = (EXa2c - IMa2c)</t>
  </si>
  <si>
    <t>US$ BCad2 = (EXa2d - IMa2d)</t>
  </si>
  <si>
    <t>US$ TMab2=Min(VPa2, VPb2*TCab)</t>
  </si>
  <si>
    <t>US$ BCad3 = (EXa3d - IMa3d)</t>
  </si>
  <si>
    <t>US$ BCac3 = (EXa3c - IMa3c)</t>
  </si>
  <si>
    <t>US$. BCab3 = (EXa3b - IMa3b)</t>
  </si>
  <si>
    <t>US$ TMab3=Min(VPa3, VPb3*TCab)</t>
  </si>
  <si>
    <t>US$ TMac3=Min(VPa3, VPc3*TCac)</t>
  </si>
  <si>
    <t>US$ TMad3=Min(VPa3, VPd3*TCad)</t>
  </si>
  <si>
    <t>US$ TMab4=Min(VPa4, VPb4*TCab)</t>
  </si>
  <si>
    <t>US$ TMac4=Min(VPa4, VPc4*TCac)</t>
  </si>
  <si>
    <t>US$ TMad4=Min(VPa4, VPd4*TCad)</t>
  </si>
  <si>
    <t>US$ BCab4 = (EXa4b - IMa4b)</t>
  </si>
  <si>
    <t>US$ BCac4 = (EXa4c - IMa4c)</t>
  </si>
  <si>
    <t>US$ BCad4 = (EXa4d - IMa4d)</t>
  </si>
  <si>
    <t>US$ TMbd1=Min(VPb1*TCab, VPd1*TCad)</t>
  </si>
  <si>
    <t>US$ TMbc1=Min(VPb1*TCab, VPc1*TCac)</t>
  </si>
  <si>
    <t>US$ BCba1 = (EXb1a - IMb1a)</t>
  </si>
  <si>
    <t>US$ BCbc1 = (EXb1c - IMb1c)</t>
  </si>
  <si>
    <t>US$ BCbd1 = EXb1d - IMb1d</t>
  </si>
  <si>
    <t>US$ TMbc2=Min(VPb2*TCab, VPc2*TCac)</t>
  </si>
  <si>
    <t>US$ TMbd2=Min(VPb2*TCab, VPd2*TCad)</t>
  </si>
  <si>
    <t>US$ TMbc3=Min(VPb3*TCab, VPc3*TCac)</t>
  </si>
  <si>
    <t>US$ TMbd3=Min(VPb3*TCab, VPd3*TCad)</t>
  </si>
  <si>
    <t>US$ BCbd3 = (EXb3d - IMb3d)</t>
  </si>
  <si>
    <t>US$ BCba3 = (EXb3a - IMb3a)</t>
  </si>
  <si>
    <t>US$ BCbc3 = (EXb3c - IMb3c)</t>
  </si>
  <si>
    <t>US$ TMbc4=Min(VPb4*TCab, VPc4*TCac)</t>
  </si>
  <si>
    <t>US$ TMbd4=Min(VPb4*TCab, VPd4*TCad)</t>
  </si>
  <si>
    <t>US$ BCbc4 = (EXb4c - IMb4c)</t>
  </si>
  <si>
    <t>US$ BCbd4 = (EXb4d - IMb4d)</t>
  </si>
  <si>
    <t>US$ BCba4 = (EXb4a - IMb4a)</t>
  </si>
  <si>
    <t>US$ TMba4=Min(VPb4*TCab, VPa4)</t>
  </si>
  <si>
    <t>US$ TMba3=Min(VPb3*TCab, VPa3)</t>
  </si>
  <si>
    <t>US$ TMba2=Min(VPb2*TCab, VPa2)</t>
  </si>
  <si>
    <t>US$ TMba1=Min(VPb1*TCab, VPa1)</t>
  </si>
  <si>
    <t>US$ TMca1=Min(VPc1*TCac, VPa1)</t>
  </si>
  <si>
    <t>US$ TMcd1=Min(VPc1*TCac, VPd1*TCad)</t>
  </si>
  <si>
    <t>US$ TMcb1=Min(VPc1*TCac, VPb1*TCab)</t>
  </si>
  <si>
    <t>US$ BCca2 = (EXc2a - IMc2a)</t>
  </si>
  <si>
    <t>US$ BCcb2 = (EXc2b - IMc2b)</t>
  </si>
  <si>
    <t>US$ BCcd2 = (EXc2d - IMc2d)</t>
  </si>
  <si>
    <t>US$ BCcb1 = (EXc1b - IMc1b)</t>
  </si>
  <si>
    <t>US$ BCcd1 = (EXc1d - IMc1d)</t>
  </si>
  <si>
    <t>US$ BCca1 = (EXc1a - IMc1a)</t>
  </si>
  <si>
    <t>US$ TMca2=Min(VPc2*TCac, VPa2)</t>
  </si>
  <si>
    <t>US$ TMcb2=Min(VPc2*TCac, VPb2*TCab)</t>
  </si>
  <si>
    <t>US$ TMcd2=Min(VPc2*TCac, VPd2*TCad)</t>
  </si>
  <si>
    <t>US$ TMca3=Min(VPc3*TCac, VPa3)</t>
  </si>
  <si>
    <t>US$ TMcd3=Min(VPc3*TCac, VPd3*TCad)</t>
  </si>
  <si>
    <t>US$ BCca3 = (EXc3a - IMc3a)</t>
  </si>
  <si>
    <t>US$ BCcb3 = (EXc3b - IMc3b)</t>
  </si>
  <si>
    <t>US$ BCcd3 = (EXc3d - IMc3d)</t>
  </si>
  <si>
    <t>US$ TMca4=Min(VPc4*TCac, VPa4)</t>
  </si>
  <si>
    <t>US$ TMcd4=Min(VPc4*TCac, VPd4*TCad)</t>
  </si>
  <si>
    <t>US$ BCca4 = (EXc4a - IMc4a)</t>
  </si>
  <si>
    <t>US$ BCcb4 = (EXc4b - IMc4b)</t>
  </si>
  <si>
    <t>US$ BCcd4 = (EXc4d - IMc4d)</t>
  </si>
  <si>
    <t>US$ TMda1=Min(VPd1*TCad, VPa1)</t>
  </si>
  <si>
    <t>US$ TMcb3=Min(VPc3*TCac, VPb3*TCab)</t>
  </si>
  <si>
    <t>US$ TMcb4=Min(VPc4*TCac, VPb4*TCab)</t>
  </si>
  <si>
    <t>US$ TMdb1=Min(VPd1*TCad, VPb1*TCab)</t>
  </si>
  <si>
    <t>US$ TMdc1=Min(VPd1*TCad, VPc1*TCac)</t>
  </si>
  <si>
    <t>US$ TMda2=Min(VPd2*TCad, VPa2)</t>
  </si>
  <si>
    <t>US$ TMdb2=Min(VPd2*TCad, VPb2*TCab)</t>
  </si>
  <si>
    <t>US$ TMdc2=Min(VPd2*TCad, VPc2*TCac)</t>
  </si>
  <si>
    <t>US$ BCda1 = (EXd1a - IMd1a)</t>
  </si>
  <si>
    <t>US$ BCdb1 = (EXd1b - IMd1b)</t>
  </si>
  <si>
    <t>US$ BCdc1 = (EXd1c - IMd1c)</t>
  </si>
  <si>
    <t>US$ Pd1b=Pb1*TCdb</t>
  </si>
  <si>
    <t>US$ BCda2 = (EXd2a - IMd2a)</t>
  </si>
  <si>
    <t>US$ BCdb2 = (EXd2b - IMd2b)</t>
  </si>
  <si>
    <t>US$ BCdc2 = (EXd2c - IMd2c)</t>
  </si>
  <si>
    <t>US$ TMda3=Min(VPd3*TCad, VPa3)</t>
  </si>
  <si>
    <t>US$ TMdb3=Min(VPd3*TCad, VPb3*TCab)</t>
  </si>
  <si>
    <t>US$ TMdc3=Min(VPd3*TCad, VPc3*TCac)</t>
  </si>
  <si>
    <t>US$ TMda4=Min(VPd4*TCad, VPa4)</t>
  </si>
  <si>
    <t>US$ TMdb4=Min(VPd4*TCad, VPb4*TCab)</t>
  </si>
  <si>
    <t>US$ TMdc4=Min(VPd4*TCad, VPc4*TCac)</t>
  </si>
  <si>
    <t>US$ BCda3 = (EXd3a - IMd3a)</t>
  </si>
  <si>
    <t>US$ BCdb3 = (EXd3b - IMd3b)</t>
  </si>
  <si>
    <t>US$ BCdc3 = (EXd3c - IMd3c)</t>
  </si>
  <si>
    <t>US$ BCda4 = (EXd4a - IMd4a)</t>
  </si>
  <si>
    <t>US$ BCdb4 = (EXd4b - IMd4b)</t>
  </si>
  <si>
    <t>US$ BCdc4 = (EXd4c - IMd4c)</t>
  </si>
  <si>
    <t xml:space="preserve">Se puede alcanzar el equilibrio en las tres ecuaciones de la Sección 12.1 correspondientes a la balanza comercial de los tres paises A, B y C cuando en esta Seccion 12.7 </t>
  </si>
  <si>
    <t xml:space="preserve">se establece el conjunto de las 3 tasas de cambio primarias TCab , Tcac y TCad que generan el equilibrio general simultáneo en la balanza comercia de cada pais </t>
  </si>
  <si>
    <t>US$ BCc.abd</t>
  </si>
  <si>
    <t>US$ BCb.acd</t>
  </si>
  <si>
    <t>US$ BCd.abc</t>
  </si>
  <si>
    <t>US$ Bca.bcd</t>
  </si>
  <si>
    <t>TCbc = TCac/TCab = Tasa de cambio equivalente del país B con el país C</t>
  </si>
  <si>
    <t>TCcb = TCab/TCac = Tasa de cambio equivalente del país C con el país B</t>
  </si>
  <si>
    <t>TCbd = TCad/TCab = Tasa de cambio equivalente del país B con el país D</t>
  </si>
  <si>
    <t>TCdb = TCab/TCad = Tasa de cambio equivalente del país D con el país B</t>
  </si>
  <si>
    <t>TCcd = TCad/TCac = Tasa de cambio equivalente del país C con el país D</t>
  </si>
  <si>
    <t>TCdc = TCac/TCad = Tasa de cambio equivalente del país D con el país C</t>
  </si>
  <si>
    <t>US$ IMa1b=IF((Pa1-(1-PR1ab)(1+AR1a)Pb1*TCab)/((Pa1+(1-PR1ab)(1+AR1a)Pb1*TCab)/2)&gt;0, ((Pa1-(1-PR1ab)(1+AR1a)Pb1*TCab)/((Pa1+(1-PR1ab)(1+AR1a)Pb1*TCab)/2))TMab1 , 0)=Importaciones del pais A del bien 1 provenientes del pais B</t>
  </si>
  <si>
    <t>US$ IMa1c=IF((Pa1-(1-PR1ac)(1+AR1a)Pc1*TCac)/((Pa1+(1-PR1ac)(1+AR1a)Pc1*TCac)/2)&gt;0, ((Pa1-(1-PR1ac)(1+AR1a)Pc1*TCac)/((Pa1+(1-PR1ac)(1+AR1a)Pc1*TCac)/2))TMac1 , 0)=Importaciones del pais A del bien 1 provenientes del pais C</t>
  </si>
  <si>
    <t>US$ IMa1d=IF((Pa1-(1-PR1ad)(1+AR1a)Pd1*TCad)/((Pa1+(1-PR1ad)(1+AR1a)Pd1*TCad)/2)&gt;0 , ((Pa1-(1-PR1ad)(1+AR1a)Pd1*TCad)/((Pa1+(1-PR1ad)(1+AR1a)Pd1*TCad)/2))TMad1), 0)=Importaciones del pais A del bien 1 provenientes del pais D</t>
  </si>
  <si>
    <t>US$ IMa2b=IF((Pa2-(1-PR2ab)(1+AR2a)Pb2*TCab)/((Pa2+(1-PR2ab)(1+AR2a)Pb2*TCab)/2)&gt;0, ((Pa2-(1-PR2ab)(1+AR2a)Pb2*TCab)/((Pa2+(1-PR2ab)(1+AR2a)Pb2*TCab)/2))TMab2 , 0)=Importaciones del pais A del bien 2 provenientes del pais B</t>
  </si>
  <si>
    <t>US$ TMac2=Min(VPa2, VPc2*TCac)</t>
  </si>
  <si>
    <t>US$ TMad2=Min(VPa2, VPd2*TCad)</t>
  </si>
  <si>
    <t>US$ IMa2d=IF((Pa2-(1-PR2ad)(1+AR2a)Pd2*TCad)/((Pa2+(1-PR2ad)(1+AR2a)Pd2*TCad)/2)&gt;0 , ((Pa2-(1-PR2ad)(1+AR2a)Pd2*TCad)/((Pa2+(1-PR2ad)(1+AR2a)Pd2*TCad)/2))TMad2, 0)=Importaciones del pais A del bien 1 provenientes del pais D</t>
  </si>
  <si>
    <t>US$ IMa2c=IF((Pa2-(1-PR2ac)(1+AR2a)Pc1*TCac)/((Pa2+(1-PR2ac)(1+AR2a)Pc2*TCac)/2)&gt;0, ((Pa2-(1-PR2ac)(1+AR2a)Pc2*TCac)/((Pa2+(1-PR2ac)(1+AR2a)Pc2*TCac)/2))TMac2 , 0)=Importaciones del pais A del bien 2 provenientes del pais C</t>
  </si>
  <si>
    <t>US$ IMa3c=IF((Pa3-(1-PR3ac)(1+AR3a)Pc3*TCac)/((Pa3+(1-PR3ac)(1+AR3a)Pc3*TCac)/2)&gt;0, ((Pa3-(1-PR3ac)(1+AR3a)Pc3*TCac)/((Pa3+(1-PR3ac)(1+AR3a)Pc3*TCac)/2))TMac3 , 0)=Importaciones del pais A del bien 3 provenientes del pais C</t>
  </si>
  <si>
    <t>US$ IMa4b=IF((Pa4-(1-PR4ab)(1+AR4a)Pb4*TCab)/((Pa4+(1-PR4ab)(1+AR4a)Pb4*TCab)/2)&gt;0, ((Pa4-(1-PR4ab)(1+AR4a)Pb4*TCab)/((Pa4+(1-PR4ab)(1+AR4a)Pb4*TCab)/3))TMab4 , 0)=Importaciones del pais A del bien 4 provenientes del pais B</t>
  </si>
  <si>
    <t>US$ IMa4c=IF((Pa4-(1-PR4ac)(1+AR4a)Pc4*TCac)/((Pa4+(1-PR4ac)(1+AR4a)Pc4*TCac)/2)&gt;0, ((Pa4-(1-PR4ac)(1+AR4a)Pc4*TCac)/((Pa4+(1-PR4ac)(1+AR4a)Pc4*TCac)/2))TMac4 , 0)=Importaciones del pais A del bien 4 provenientes del pais C</t>
  </si>
  <si>
    <t>US$ IMa4d=IF((Pa4-(1-PR4ad)(1+AR4a)Pd3*TCad)/((Pa4+(1-PR4ad)(1+AR4a)Pd4*TCad)/2)&gt;0 , ((Pa4-(1-PR4ad)(1+AR4a)Pd4*TCad)/((Pa4+(1-PR4ad)(1+AR4a)Pd4*TCad)/2))TMad4, 0)=Importaciones del pais A del bien 4 provenientes del pais D</t>
  </si>
  <si>
    <t>US$ IMa3d=IF((Pa3-(1-PR3ad)(1+AR3a)Pd3*TCad)/((Pa3+(1-PR3ad)(1+AR3a)Pd3*TCad)/2)&gt;0 , ((Pa3-(1-PR3ad)(1+AR3a)Pd3*TCad)/((Pa3+(1-PR3ad)(1+AR3a)Pd3*TCad)/2))TMad3, 0)=Importaciones del pais A del bien 3 provenientes del pais D</t>
  </si>
  <si>
    <t>US$ IMa3b=IF((Pa3-(1-PR3ab)(1+AR3a)Pb3*TCab)/((Pa3+(1-PR3ab)(1+AR3a)Pb3*TCab)/2)&gt;0, ((Pa3-(1-PR3ab)(1+AR3a)Pb3*TCab)/((Pa3+(1-PR3ab)(1+AR3a)Pb3*TCab)/3))TMab3 , 0)=Importaciones del pais A del bien 3 provenientes del pais B</t>
  </si>
  <si>
    <t>US$ IMb1a=IF((Pb1-(1-PR1ba)(1+AR1b)Pa1*TCba)/((Pb1+(1-PR1ba)(1+AR1b)Pa1*TCba)/2)&gt;0, ((Pb1-(1-PR1ba)(1+AR1b)Pa1*TCba)/((Pb1+(1-PR1ba)(1+AR1b)Pa1*TCba)/2))TMba1, 0)=Importaciones del pais B del bien 1 provenientes del pais A</t>
  </si>
  <si>
    <t>IMb2a=IF((Pb2-(1-PR2ba)(1+AR2b)Pa2*TCba)/((Pb2+(1-PR2ba)(1+AR2b)Pa2*TCba)/2)&gt;0, ((Pb2-(1-PR2ba)(1+AR2b)Pa2*TCba)/((Pb2+(1-PR2ba)(1+AR2b)Pa2*TCba)/2))TMba2, 0) = Importaciones del pais B del bien 2 provenientes del pais A</t>
  </si>
  <si>
    <t>IMb2c=IF((Pb2-(1-PR2bc)(1+AR2b)Pc2*TCbc)/((Pb2+(1-PR2bc)(1+AR2b)Pc2*TCbc)/2)&gt;0, ((Pb2-(1-PR2bc)(1+AR2b)Pc2*TCbc)/((Pb2+(1-PR2bc)(1+AR2b)Pc2*TCbc)/2))TMbc2, 0)=Importaciones del pais B del bien 2 provenientes del pais C</t>
  </si>
  <si>
    <t>IMb2d=IF((Pb2-(1-PR2bd)(1+AR2b)Pd2*TCbd)/((Pb2+(1-PR2bd)(1+AR2b)Pd2*TCbd)/2)&gt;0, ((Pb2-(1-PR2bd)(1+AR2b)Pd2*TCbd)/((Pb2+(1-PR2bd)(1+AR2b)Pd2*TCbd)/2))TMbd2, 0)=Importaciones del pais B del bien 2 provenientes del pais D</t>
  </si>
  <si>
    <t>US$ IMb1d=IF((Pb1-(1-PR1bd)(1+AR1b)Pd1*TCbd)/((Pb1+(1-PR1bd)(1+AR1b)Pd1*TCbd)/2)&gt;0, ((Pb1-(1-PR1bd)(1+AR1b)Pd1*TCbd)/((Pb1+(1-PR1bd)(1+AR1b)Pd1*TCbd)/2))TMbd1, 0)=Importaciones del pais B del bien 1 provenientes del pais D</t>
  </si>
  <si>
    <t>US$ IMb1c=IF((Pb1-(1-PR1bc)(1+AR1b)Pc1*TCbc)/((Pb1+(1-PR1bc)(1+AR1b)Pc1*TCbc)/2)&gt;0, ((Pb1-(1-PR1bc)(1+AR1b)Pc1*TCbc)/((Pb1+(1-PR1bc)(1+AR1b)Pc1*TCbc)/2))TMbc1, 0)=Importaciones del pais B del bien 1 provenientes del pais C</t>
  </si>
  <si>
    <t>US$ IMb3a=IF((Pb2-(1-PR3ba)(1+AR3b)Pa3*TCba)/((Pb3+(1-PR3ba)(1+AR3b)Pa3*TCba)/2)&gt;0, ((Pb3-(1-PR3ba)(1+AR3b)Pa3*TCba)/((Pb3+(1-PR3ba)(1+AR3b)Pa3*TCba)/2))TMba3, 0) = Importaciones del pais B del bien 3 provenientes del pais A</t>
  </si>
  <si>
    <t>US$ IMb3c=IF((Pb3-(1-PR3bc)(1+AR3b)Pc3*TCbc)/((Pb3+(1-PR3bc)(1+AR3b)Pc3*TCbc)/2)&gt;0, ((Pb3-(1-PR3bc)(1+AR3b)Pc3*TCbc)/((Pb3+(1-PR3bc)(1+AR3b)Pc3*TCbc)/2))TMbc3, 0)=Importaciones del pais B del bien 3 provenientes del pais C</t>
  </si>
  <si>
    <t>US$ IMb3d=IF((Pb3-(1-PR3bd)(1+AR3b)Pd3*TCbd)/((Pb3+(1-PR3bd)(1+AR3b)Pd3*TCbd)/2)&gt;0, ((Pb3-(1-PR3bd)(1+AR3b)Pd3*TCbd)/((Pb3+(1-PR3bd)(1+AR3b)Pd3*TCbd)/2))TMbd3, 0)=Importaciones del pais B del bien 3 provenientes del pais D</t>
  </si>
  <si>
    <t>US$ IMb4a=IF((Pb4-(1-PR4ba)(1+AR4b)Pa4*TCba)/((Pb4+(1-PR4ba)(1+AR4b)Pa4*TCba)/2)&gt;0, ((Pb4-(1-PR4ba)(1+AR4b)Pa4*TCba)/((Pb4+(1-PR4ba)(1+AR4b)Pa4*TCba)/2))TMba4, 0) = Importaciones del pais B del bien 4 provenientes del pais A</t>
  </si>
  <si>
    <t>US$ IMb4c=IF((Pb4-(1-PR4bc)(1+AR4b)Pc4*TCbc)/((Pb4+(1-PR4bc)(1+AR4b)Pc4*TCbc)/2)&gt;0, ((Pb4-(1-PR4bc)(1+AR4b)Pc4*TCbc)/((Pb4+(1-PR4bc)(1+AR4b)Pc4*TCbc)/2))TMbc4, 0)=Importaciones del pais B del bien 4 provenientes del pais C</t>
  </si>
  <si>
    <t>US$ IMb4d=IF((Pb4-(1-PR4bd)(1+AR4b)Pd4*TCbd)/((Pb4+(1-PR4bd)(1+AR4b)Pd4*TCbd)/2)&gt;0, ((Pb4-(1-PR4bd)(1+AR4b)Pd4*TCbd)/((Pb4+(1-PR4bd)(1+AR4b)Pd4*TCbd)/2))TMbd4, 0)=Importaciones del pais B del bien 4 provenientes del pais D</t>
  </si>
  <si>
    <t>US$ IMc1a=IF((Pc1-(1-PR1ca)(1+AR1c)Pa1*TCca)/((Pc1+(1-PR1ca)(1+AR1c)Pa1*TCca)/2)&gt;0, ((Pc1-(1-PR1ca)(1+AR1c)Pa1*TCca)/((Pc1+(1-PR1ca)(1+AR1c)Pa1*TCca)/2))TMca1, 0)=Importaciones del pais C del bien 1 provenientes del pais A</t>
  </si>
  <si>
    <t>US$ IMc1b=IF((Pc1-(1-PR1cb)(1+AR1c)Pb1*TCcb)/((Pc1+(1-PR1cb)(1+AR1c)Pb1*TCcb)/2)&gt;0, ((Pc1-(1-PR1cb)(1+AR1c)Pb1*TCcb)/((Pc1+(1-PR1cb)(1+AR1c)Pb1*TCcb)/2))TMcb1, 0)=Importaciones del pais C del bien 1 provenientes del pais B</t>
  </si>
  <si>
    <t>US$ IMc1d=IF((Pc1-(1-PR1cd)(1+AR1c)Pd1*TCcd)/((Pc1+(1-PR1cd)(1+AR1c)Pd1*TCcd)/2)&gt;0, ((Pc1-(1-PR1cd)(1+AR1c)Pd1*TCcd)/((Pc1+(1-PR1cd)(1+AR1c)Pd1*TCcd)/2))TMcd1, 0)=Importaciones del pais C del bien 1 provenientes del pais D</t>
  </si>
  <si>
    <t>US$ IMc2d=IF((Pc2-(1-PR2cd)(1+AR2c)Pc2d)/((Pc2+(1-PR2cd)(1+AR2c)Pc2d)/2)&gt;0, ((Pc2-(1-PR2cd)(1+AR2c)Pc2d)/((Pc2+(1-PR2cd)(1+AR2c)Pc2d)/2))TMcd2, 0)=Importaciones del pais C del bien 2 provenientes del pais D</t>
  </si>
  <si>
    <t>US$ IMc2b=IF((Pc2-(1-PR2cb)(1+AR2c)Pc2b)/((Pc2+(1-PR2cb)(1+AR2c)Pc2b)/2)&gt;0, ((Pc2-(1-PR2cb)(1+AR2c)Pc2b)/((Pc2+(1-PR2cb)(1+AR2c)Pc2b)/2))TMcb2, 0)=Importaciones del pais C del bien 2 provenientes del pais B</t>
  </si>
  <si>
    <t>US$ IMc2a=IF((Pc2-(1-PR2ca)(1+AR2c)Pc1a)/((Pc1+(1-PR1ca)(1+AR1c)Pc1a)/2)&gt;0, ((Pc1-(1-PR1ca)(1+AR1c)Pc1a)/((Pc1+(1-PR1ca)(1+AR1c)Pc1a)/2))TMca2, 0)=Importaciones del pais C del bien 2 provenientes del pais A</t>
  </si>
  <si>
    <t>US$ IMc3a=IF((Pc3-(1-PR3ca)(1+AR3c)Pc3a)/((Pc3+(1-PR3ca)(1+AR3c)Pc3a)/2)&gt;0, ((Pc3-(1-PR3ca)(1+AR3c)Pc3a)/((Pc3+(1-PR3ca)(1+AR3c)Pc3a)/2))TMca3, 0)=Importaciones del pais C del bien 3 provenientes del pais A</t>
  </si>
  <si>
    <t>US$ IMc3b=IF((Pc3-(1-PR3cb)(1+AR3c)Pc3b)/((Pc3+(1-PR3cb)(1+AR3c)Pc3b)/2)&gt;0, ((Pc3-(1-PR3cb)(1+AR3c)Pc3b)/((Pc3+(1-PR3cb)(1+AR3c)Pc3b)/2))TMcb3, 0)=Importaciones del pais C del bien 3 provenientes del pais B</t>
  </si>
  <si>
    <t>US$ IMc3d=IF((Pc3-(1-PR3cd)(1+AR3c)Pc3d)/((Pc3+(1-PR3cd)(1+AR3c)Pc3d)/2)&gt;0, ((Pc3-(1-PR3cd)(1+AR3c)Pc3d)/((Pc3+(1-PR3cd)(1+AR3c)Pc3d)/2))TMcd3, 0)=Importaciones del pais C del bien 3 provenientes del pais D</t>
  </si>
  <si>
    <t>US$ IMc4a=IF((Pc4-(1-PR4ca)(1+AR4c)Pc4a)/((Pc4+(1-PR4ca)(1+AR4c)Pc4a)/2)&gt;0, ((Pc4-(1-PR4ca)(1+AR4c)Pc4a)/((Pc4+(1-PR4ca)(1+AR4c)Pc4a)/2))TMca4, 0)=Importaciones del pais C del bien 4 provenientes del pais A</t>
  </si>
  <si>
    <t>US$ IMc4b=IF((Pc4-(1-PR4cb)(1+AR4c)Pc4b)/((Pc4+(1-PR4cb)(1+AR4c)Pc4b)/2)&gt;0, ((Pc4-(1-PR4cb)(1+AR4c)Pc4b)/((Pc4+(1-PR4cb)(1+AR4c)Pc4b)/2))TMcb4, 0)=Importaciones del pais C del bien 4 provenientes del pais B</t>
  </si>
  <si>
    <t>US$ IMc4d=IF((Pc4-(1-PR4cd)(1+AR4c)Pc4d)/((Pc4+(1-PR4cd)(1+AR4c)Pc4d)/2)&gt;0, ((Pc4-(1-PR4cd)(1+AR4c)Pc4d)/((Pc4+(1-PR4cd)(1+AR4c)Pc4d)/2))TMcd4, 0)=Importaciones del pais C del bien 4 provenientes del pais D</t>
  </si>
  <si>
    <t>US$ IMd1a=IF((Pd1-(1-PR1da)(1+AR1d)Pd1a)/((Pd1+(1-PR1da)(1+AR1d)Pd1a)/2)&gt;0, ((Pd1-(1-PR1da)(1+AR1d)Pd1a)/((Pd1+(1-PR1da)(1+AR1d)Pd1a)/2))TMda1, 0)=Importaciones del pais D del bien 1 provenientes del pais A</t>
  </si>
  <si>
    <t>US$ IMd1b=IF((Pd1-(1-PR1db)(1+AR1d)Pd1b)/((Pd1+(1-PR1db)(1+AR1d)Pd1b)/2)&gt;0, ((Pd1-(1-PR1db)(1+AR1d)Pd1b)/((Pd1+(1-PR1db)(1+AR1d)Pd1b)/2))TMdb1, 0))=Importaciones del pais D del bien 1 provenientes del pais B</t>
  </si>
  <si>
    <t>US$ IMd1c=IF((Pd1-(1-PR1dc)(1+AR1d)Pd1c)/((Pd1+(1-PR1dc)(1+AR1d)Pd1c)/2)&gt;0, (IF((Pd1-(1-PR1dc)(1+AR1d)Pd1c)/((Pd1+(1-PR1dc)(1+AR1d)Pd1c)/2))TMdc1, 0))=Importaciones del pais D del bien 1 provenientes del pais C</t>
  </si>
  <si>
    <t>US$ IMd2a=IF((Pd2-(1-PR2da)(1+AR2d)Pd2a)/((Pd2+(1-PR2da)(1+AR2d)Pd2a)/2)&gt;0, ((Pd2-(1-PR2da)(1+AR2d)Pd2a)/((Pd2+(1-PR2da)(1+AR2d)Pd2a)/2))TMda2, 0)=Importaciones del pais D del bien 2 provenientes del pais A</t>
  </si>
  <si>
    <t>US$ IMd2c=IF((Pd2-(1-PR2dc)(1+AR2d)Pd2c)/((Pd2+(1-PR2dc)(1+AR2d)Pd2c)/2)&gt;0, ((Pd2-(1-PR2dc)(1+AR2d)Pd2c)/((Pd2+(1-PR2dc)(1+AR2d)Pd2c)/2))TMdc2, 0)=Importaciones del pais D del bien 1 provenientes del pais C</t>
  </si>
  <si>
    <t>US$ IMd2b=IF((Pd2-(1-PR2db)(1+AR2d)Pd2b)/((Pd2+(1-PR2db)(1+AR2d)Pd2b)/2)&gt;0, ((Pd2-(1-PR2db)(1+AR2d)Pd2b)/((Pd2+(1-PR2db)(1+AR2d)Pd2b)/2))TMdb2, 0)=Importaciones del pais D del bien 2 provenientes del pais B</t>
  </si>
  <si>
    <t>US$ IMd3b=IF((Pd3-(1-PR3db)(1+AR3d)Pd3b)/((Pd3+(1-PR3db)(1+AR3d)Pd3b)/2)&gt;0, ((Pd3-(1-PR3db)(1+AR3d)Pd3b)/((Pd3+(1-PR3db)(1+AR3d)Pd3b)/2))TMdb3, 0)=Importaciones del pais CD del bien 3 provenientes del pais B</t>
  </si>
  <si>
    <t>US$ IMd3a=IF((Pd3-(1-PR3da)(1+AR3d)Pd3a)/((Pd3+(1-PR3da)(1+AR3d)Pd3a)/2)&gt;0, ((Pd3-(1-PR3da)(1+AR3d)Pd3a)/((Pd3+(1-PR3da)(1+AR3d)Pd3a)/2))TMda3, 0)=Importaciones del pais CD del bien 3 provenientes del pais A</t>
  </si>
  <si>
    <t>US$ IMd3c=IF((Pd3-(1-PR3dc)(1+AR3d)Pd3c)/((Pd3+(1-PR3dc)(1+AR3d)Pd3c)/2)&gt;0, ((Pd3-(1-PR3dc)(1+AR3d)Pd3c)/((Pd3+(1-PR3dc)(1+AR3d)Pd3c)/2))TMdc3, 0)=Importaciones del pais D del bien 1 provenientes del pais C</t>
  </si>
  <si>
    <t>US$ IMd4a=IF((Pd4-(1-PR4da)(1+AR4d)Pd4a)/((Pd4+(1-PR4da)(1+AR4d)Pd4a)/2)&gt;0, ((Pd4-(1-PR4da)(1+AR4d)Pd4a)/((Pd4+(1-PR4da)(1+AR4d)Pd4a)/2))TMda4, 0))=Importaciones del pais D del bien 4 provenientes del pais A</t>
  </si>
  <si>
    <t>US$ IMd4b=IF((Pd4-(1-PR4db)(1+AR4d)Pd4b)/((Pd4+(1-PR4db)(1+AR4d)Pd4b)/2)&gt;0, ((Pd4-(1-PR4db)(1+AR4d)Pd4b)/((Pd4+(1-PR4db)(1+AR4d)Pd4b)/2))TMdb4, 0)=Importaciones del pais D del bien 4 provenientes del pais B</t>
  </si>
  <si>
    <t>US$ IMd4c=IF((Pd4-(1-PR4dc)(1+AR4d)Pd4c)/((Pd4+(1-PR4dc)(1+AR4d)Pd4c)/2)&gt;0, ((Pd4-(1-PR4dc)(1+AR4d)Pd4c)/((Pd4+(1-PR4dc)(1+AR4d)Pd4c)/2))TMdc4, 0)=Importaciones del pais D del bien 4 provenientes del pais C</t>
  </si>
  <si>
    <t>US$ EXb4d=IMd4b</t>
  </si>
  <si>
    <t>US$ EXd4c=IMc4d</t>
  </si>
  <si>
    <t>US$ EXd4b=IMb4d</t>
  </si>
  <si>
    <t>US$ EXd4a=IMa4d</t>
  </si>
  <si>
    <t>US$ EXd3c=IMc3d</t>
  </si>
  <si>
    <t>US$ EXd3b=IMb3d</t>
  </si>
  <si>
    <t>US$ EXd3a=IMa3d</t>
  </si>
  <si>
    <t>US$ EXd2c=IMc2d</t>
  </si>
  <si>
    <t>US$ EXd2b=IMb2d</t>
  </si>
  <si>
    <t>US$ EXd2a=IMa2d</t>
  </si>
  <si>
    <t>US$ EXd1c=IMc1d</t>
  </si>
  <si>
    <t>US$ EXd1b=IMb1d</t>
  </si>
  <si>
    <t>US$ EXd1a=IMa1d</t>
  </si>
  <si>
    <t>US$ EXc4d=IMd4c</t>
  </si>
  <si>
    <t>US$ EXc4b=IMb4c</t>
  </si>
  <si>
    <t>US$ EXc4a=IMa4c</t>
  </si>
  <si>
    <t>US$ EXc3d=IMd3c</t>
  </si>
  <si>
    <t>US$ EXc3b=IMb3c</t>
  </si>
  <si>
    <t>US$ EXc3a=IMa3c</t>
  </si>
  <si>
    <t>US$ EXc2d=IMd2c</t>
  </si>
  <si>
    <t>US$ EXc2b=IMb2c</t>
  </si>
  <si>
    <t>US$ EXc2a=IMa2c</t>
  </si>
  <si>
    <t>US$ EXc1d=IMd1c</t>
  </si>
  <si>
    <t>US$ EXc1b=IMb1c</t>
  </si>
  <si>
    <t>US$ EXc1a=IMa1c</t>
  </si>
  <si>
    <t>US$ EXb4c=IMc4b</t>
  </si>
  <si>
    <t>US$ EXb4a=IMa4b</t>
  </si>
  <si>
    <t>US$ EXb3d=IMd3b</t>
  </si>
  <si>
    <t>US$ EXb3c=IMc3b</t>
  </si>
  <si>
    <t>US$ EXb3a=IMa3b</t>
  </si>
  <si>
    <t>EXb2c=IMc2b</t>
  </si>
  <si>
    <t>EXb2a=IMa2b</t>
  </si>
  <si>
    <t>US$ EXb1d=IMd1b</t>
  </si>
  <si>
    <t>US$ EXb1c=IMc1b</t>
  </si>
  <si>
    <t>US$ EXb1a=IMa1b</t>
  </si>
  <si>
    <t>US$ EXa4d=IMd4a</t>
  </si>
  <si>
    <t>US$ EXa4c=IMc4a</t>
  </si>
  <si>
    <t>US$ EXa4b=IMb4a</t>
  </si>
  <si>
    <t>US$ EXa3d=IMd3a</t>
  </si>
  <si>
    <t>US$ EXa3c=IMc3a</t>
  </si>
  <si>
    <t>US$ EXa3b=IMb3a</t>
  </si>
  <si>
    <t>US$ EXa2d=IMd2a</t>
  </si>
  <si>
    <t>US$ EXa2c=IMc2a</t>
  </si>
  <si>
    <t>US$ EXa2b=IMb2a</t>
  </si>
  <si>
    <t>US$ EXa1d=IMd1a</t>
  </si>
  <si>
    <t>US$ EXa1c=IMc1a</t>
  </si>
  <si>
    <t>US$ EXa1b=IMb1a</t>
  </si>
  <si>
    <t>IMbd</t>
  </si>
  <si>
    <t>IMad</t>
  </si>
  <si>
    <t>IMcd</t>
  </si>
  <si>
    <t>IMdc</t>
  </si>
  <si>
    <t>EXb2d=IMd2b</t>
  </si>
  <si>
    <t>EXad</t>
  </si>
  <si>
    <t>EXbd</t>
  </si>
  <si>
    <t>EXcd</t>
  </si>
  <si>
    <t>EXdc</t>
  </si>
  <si>
    <t>Wa = Salario en el país A por cada unidad de trabajo contratada = (OMa(1-MGa))/Na</t>
  </si>
  <si>
    <t>Wb = Salario en el país B por cada unidad de trabajo contratada = (OMb(1-MGb))/Nb</t>
  </si>
  <si>
    <t>Wc = Salario en el país C por cada unidad de trabajo contratada = (OMc(1-MGc))/Nc</t>
  </si>
  <si>
    <t>Wd = Salario en el país D por cada unidad de trabajo contratada = (OMd(1-MGd))/Nd</t>
  </si>
  <si>
    <t>ARANCEL DEL PAIS D CON RESPECTO A LOS BIENES 1, 2…4</t>
  </si>
  <si>
    <t>NUMERO DE TRABAJADORES POR SECTOR INDUSTRIAL EN EL PAIS A</t>
  </si>
  <si>
    <t>Na1 = FT1a(Na) = Número de  trabajadores produciendo el bien 1 en el país A</t>
  </si>
  <si>
    <t>Na2 = FT2a(Na) = Número de  trabajadores produciendo el bien 2 en el país A</t>
  </si>
  <si>
    <t>Na3 = FT3a(Na) = Número de  trabajadores produciendo el bien 3 en el país A</t>
  </si>
  <si>
    <t>Na4 = FT4a(Na) = Número de  trabajadores produciendo el bien 4 en el país A</t>
  </si>
  <si>
    <t>DISTRIBUCION DEL NUMERO DE TRABAJADORES</t>
  </si>
  <si>
    <t>NUMERO DE TRABAJADORES POR SECTOR INDUSTRIAL EN EL PAIS B</t>
  </si>
  <si>
    <t>Nb1 = FT1b(Nb) = Número de  trabajadores produciendo el bien 1 en el país B</t>
  </si>
  <si>
    <t>Nb2 = FT2b(Nb) = Número de  trabajadores produciendo el bien 2 en el país B</t>
  </si>
  <si>
    <t>Nb3 = FT3b(Nb) = Número de  trabajadores produciendo el bien 3 en el país B</t>
  </si>
  <si>
    <t>Nb4 = FT4b(Nb) = Número de  trabajadores produciendo el bien 4 en el país B</t>
  </si>
  <si>
    <t>NUMERO DE TRABAJADORES POR SECTOR INDUSTRIAL EN EL  PAIS C</t>
  </si>
  <si>
    <t>Nc1 = FT1c(Nc) = Número de  trabajadores produciendo el bien 1 en el país C</t>
  </si>
  <si>
    <t>Nc2 = FT2c(Nc) = Número de  trabajadores produciendo el bien 2 en el país C</t>
  </si>
  <si>
    <t>Nc3 = FT3c(Nc) = Número de  trabajadores produciendo el bien 3 en el país C</t>
  </si>
  <si>
    <t>Nc4 = FT4c(Nc) = Número de  trabajadores produciendo el bien 4 en el país C</t>
  </si>
  <si>
    <t>NUMERO DE TRABAJADORES POR SECTOR INDUSTRIAL EN EL  PAIS D</t>
  </si>
  <si>
    <t>CONSTANTES ARBITRARIAS DE PRODUCTIVIDAD DEL TRABAJO</t>
  </si>
  <si>
    <t>CONSTANTES PRODUCTIVIDAD POR SECTOR INDUSTRIAL EN EL PAIS A</t>
  </si>
  <si>
    <t>CONSTANTES PRODUCTIVIDAD POR SECTOR INDUSTRIAL EN EL PAIS B</t>
  </si>
  <si>
    <t>CONSTANTES PRODUCTIVIDAD POR SECTOR INDUSTRIAL EN EL  PAIS C</t>
  </si>
  <si>
    <t>ka1 = Constante productividad del trabajo en el bien 1 del país A</t>
  </si>
  <si>
    <t>kb1 = Constante arbitraria productividad del trabajo en el bien 1 del país B</t>
  </si>
  <si>
    <t>kc1 = Constante arbitraria productividad del trabajo en el bien 1 del país C</t>
  </si>
  <si>
    <t>ka2 = Constante productividad del trabajo en el bien 2 del país A</t>
  </si>
  <si>
    <t>kb2 = Constante arbitraria productividad del trabajo en el bien 2 del país B</t>
  </si>
  <si>
    <t>ka3 = Constante productividad del trabajo en el bien 3 del país A</t>
  </si>
  <si>
    <t>kb3 = Constante arbitraria productividad del trabajo en el bien 3 del país B</t>
  </si>
  <si>
    <t>ka4 = Constante productividad del trabajo en el bien 4 del país A</t>
  </si>
  <si>
    <t>kb4 = Constante arbitraria productividad del trabajo en el bien 4 del país B</t>
  </si>
  <si>
    <t>kc2 = Constante arbitraria productividad del trabajo en el bien 2 del país C</t>
  </si>
  <si>
    <t>kc3 = Constante arbitraria productividad del trabajo en el bien 3 del país C</t>
  </si>
  <si>
    <t>kc4 = Constante arbitraria productividad del trabajo en el bien 4 del país C</t>
  </si>
  <si>
    <t>kd1 = Constante arbitraria productividad del trabajo en el bien 1 del país D</t>
  </si>
  <si>
    <t>kd2 = Constante arbitraria productividad del trabajo en el bien 2 del país D</t>
  </si>
  <si>
    <t>kd3 = Constante arbitraria productividad del trabajo en el bien 3 del país D</t>
  </si>
  <si>
    <t>kd4 = Constante arbitraria productividad del trabajo en el bien 4 del país D</t>
  </si>
  <si>
    <t>Nd1 = FT1d(Nd) = Número de  trabajadores produciendo el bien 1 en el país D</t>
  </si>
  <si>
    <t>Nd2 = FT2d(Nd) = Número de  trabajadores produciendo el bien 2 en el país D</t>
  </si>
  <si>
    <t>Nd3 = FT3d(Nd) = Número de  trabajadores produciendo el bien 3 en el país D</t>
  </si>
  <si>
    <t>Nd4 = FT4d(Nd) = Número de  trabajadores produciendo el bien 4 en el país D</t>
  </si>
  <si>
    <t>Za1 = ka1(1 - (Na1/(Na1 + Nb1 + Nc1 + Nd1)))</t>
  </si>
  <si>
    <t>Za2 = ka2(1 - (Na2/(Na2 + Nb2 + Nc2 + Nd2)))</t>
  </si>
  <si>
    <t>Za3= ka3(1 - (Na3/(Na3 + Nb3 + Nc3 + Nd3)))</t>
  </si>
  <si>
    <t>Za4 = ka4(1 - (Na4/(Na4 + Nb4 + Nc4 + Nd4)))</t>
  </si>
  <si>
    <t>Zb1 = kb1(1 - (Nb1/(Na1 + Nb1 + Nc1 + Nd1)))</t>
  </si>
  <si>
    <t>Zb2 = kb2(1 - (Nb2/(Na2 + Nb2 + Nc2 + Nd2)))</t>
  </si>
  <si>
    <t>Zb3= kb3(1 - (Nb3/(Na3 + Nb3 + Nc3 + Nd3)))</t>
  </si>
  <si>
    <t>Zb4 = kb4(1 - (Nb4/(Na4 + Nb4 + Nc4 + Nd4)))</t>
  </si>
  <si>
    <t>Zc1 = kc1(1 - (Nc1/(Na1 + Nb1 + Nc1 + Nd1)))</t>
  </si>
  <si>
    <t>Zc2 = kc2(1 - (Nc2/(Na2 + Nb2 + Nc2 + Nd2)))</t>
  </si>
  <si>
    <t>Zc3= kc3(1 - (Nc3/(Na3 + Nb3 + Nc3 + Nd3)))</t>
  </si>
  <si>
    <t>Zc4 = kc4(1 - (Nc4/(Na4 + Nb4 + Nc4 + Nd4)))</t>
  </si>
  <si>
    <t>Zd2 = kd2(1 - (Nc2/(Na2 + Nb2 + Nc2 + Nd2)))</t>
  </si>
  <si>
    <t>Zd1 = kd1(1 - (Nd1/(Na1 + Nb1 + Nc1 + Nd1)))</t>
  </si>
  <si>
    <t>Zd3= kd3(1 - (Nc3/(Na3 + Nb3 + Nc3 + Nd3)))</t>
  </si>
  <si>
    <t>Zd4 = kd4(1 - (Nc4/(Na4 + Nb4 + Nc4 + Nd4)))</t>
  </si>
  <si>
    <t>Ga1 = Ganancia en el país A correspondienete al bien 1 por cada unidad producida = (OMa(MGa)(FT1a))/Qa1</t>
  </si>
  <si>
    <t>Ga2 = Ganancia en el país A correspondienete al bien 2 por cada unidad producida = (OMa(MGa)(FT2a))/Qa2</t>
  </si>
  <si>
    <t>Ga3 = Ganancia en el país A correspondienete al bien 3 por cada unidad producida = (OMa(MGa)(FT3a))/Qa3</t>
  </si>
  <si>
    <t>Ga4 = Ganancia en el país A correspondienete al bien 4 por cada unidad producida = (OMa(MGa)(FT4a))/Qa4</t>
  </si>
  <si>
    <t>Gb2 = Ganancia en el país B correspondienete al bien 2 por cada unidad producida = (OMb(MGb)(FT2b))/Qb2</t>
  </si>
  <si>
    <t>Gb1 = Ganancia en el país B correspondienete al bien 1 por cada unidad producida = (OMb(MGb)(FT1b))/Qb1</t>
  </si>
  <si>
    <t>Gb3 = Ganancia en el país B correspondienete al bien 3 por cada unidad producida = (OMb(MGb)(FT3b))/Qb3</t>
  </si>
  <si>
    <t>Gb4 = Ganancia en el país B correspondienete al bien 4 por cada unidad producida = (OMb(MGb)(FT4b))/Qb4</t>
  </si>
  <si>
    <t>Gc1 = Ganancia en el país C correspondienete al bien 1 por cada unidad producida = (OMc(MGc)(FT1c))/Qc1</t>
  </si>
  <si>
    <t>Gc2 = Ganancia en el país C correspondienete al bien 2 por cada unidad producida = (OMc(MGc)(FT2c))/Qc2</t>
  </si>
  <si>
    <t>Gc3 = Ganancia en el país C correspondienete al bien 3 por cada unidad producida = (OMc(MGc)(FT3c))/Qc3</t>
  </si>
  <si>
    <t>Gc4 = Ganancia en el país C correspondienete al bien 4 por cada unidad producida = (OMc(MGc)(FT4c))/Qc4</t>
  </si>
  <si>
    <t>Gd1 = Ganancia en el país D correspondienete al bien 1 por cada unidad producida = (OMd(MGd)(FT1d))/Qd1</t>
  </si>
  <si>
    <t>Gd2 = Ganancia en el país D correspondienete al bien 2 por cada unidad producida = (OMd(MGd)(FT2d))/Qd2</t>
  </si>
  <si>
    <t>Gd3 = Ganancia en el país D correspondienete al bien 3 por cada unidad producida = (OMd(MGd)(FT3d))/Qd3</t>
  </si>
  <si>
    <t>Gd4 = Ganancia en el país D correspondienete al bien 4 por cada unidad producida = (OMd(MGd)(FT4d))/Qd4</t>
  </si>
  <si>
    <t>Pa1=Wa*Za1 + Ga1</t>
  </si>
  <si>
    <t>Ga1</t>
  </si>
  <si>
    <t>Pa2=Wa*Za2 + Ga2</t>
  </si>
  <si>
    <t>Pa3=Wa*Za3 + Ga3</t>
  </si>
  <si>
    <t>Pa4=Wa*Za4 + Ga4</t>
  </si>
  <si>
    <t>Pb1=Wb*Zb1 + Gb1</t>
  </si>
  <si>
    <t>Pb2=Wb2*Zb2 + Gb2</t>
  </si>
  <si>
    <t>Pb3=Wb3*Zb3 + Gb3</t>
  </si>
  <si>
    <t>Pb4=Wb4*Zb4 + Gb4</t>
  </si>
  <si>
    <t>Pc1=Wc1*Zc1 + Gc1</t>
  </si>
  <si>
    <t>Pc2=Wc2*Zc2 + Gc2</t>
  </si>
  <si>
    <t>Pc3=Wc3*Zc3 + Gc3</t>
  </si>
  <si>
    <t>Pc4=Wc4*Zc4 + Gc4</t>
  </si>
  <si>
    <t>Pd1=Wd*Zd1 + Gd1</t>
  </si>
  <si>
    <t>Pd2=Wd*Zd2 + Gd2</t>
  </si>
  <si>
    <t>Pd3=Wd*Zd3 + Gd3</t>
  </si>
  <si>
    <t>Pd4=Wd*Zd4 + Gd4</t>
  </si>
  <si>
    <t>Ga2</t>
  </si>
  <si>
    <t>Ga3</t>
  </si>
  <si>
    <t>Ga4</t>
  </si>
  <si>
    <t>Gb1</t>
  </si>
  <si>
    <t>Gb2</t>
  </si>
  <si>
    <t>Gb3</t>
  </si>
  <si>
    <t>Gb4</t>
  </si>
  <si>
    <t>Gc1</t>
  </si>
  <si>
    <t>Gc2</t>
  </si>
  <si>
    <t>Gc3</t>
  </si>
  <si>
    <t>Gc4</t>
  </si>
  <si>
    <t>Gd1</t>
  </si>
  <si>
    <t>Gd2</t>
  </si>
  <si>
    <t>Gd3</t>
  </si>
  <si>
    <t>Gd4</t>
  </si>
  <si>
    <t>Hoja de Cálculo 17 - MODELO SIMULACION COMERCIO INTERNACIONAL DE 4 PAISES:</t>
  </si>
  <si>
    <t>SECCIÓN 17.1: BALANZAS COMERCIALES. ECUACIONES DEL MODELO</t>
  </si>
  <si>
    <t>SECCION 17.2: Determinación de las balanzas comerciales BCabi , Bcaci y BCadi, de los precios, de los tamaños de los mercados y de las Exportaciones y las Importaciones  del País A: ESTADOS UNIDOS</t>
  </si>
  <si>
    <t>SECCION 17.3: Determinación de las Balanza Comerciales BCbai , Bcbci y BCadi, de los precios, de los tamaños de los mercados y de las Exportaciones y las Importaciones del País B: MEXICO</t>
  </si>
  <si>
    <t>SECCION 17.4: Determinación de las Balanza Comerciales BCcai , Bccbi y BCcdi, de los precios, de los tamaños de los mercados y de las Exportaciones y las Importaciones del País C: CANADA</t>
  </si>
  <si>
    <t>SECCION 17.5: Determinación de las Balanza Comerciales BCdai , BCdbi y BCdci, de los precios, de los tamaños de los mercados y de las Exportaciones y las Importaciones del País D: REPUBLICA DOMINICANA</t>
  </si>
  <si>
    <t xml:space="preserve"> SECCIÓN 17.7 Y 17.8: VARIABLES DEL MODELO. TASAS DE CAMBIO. LA SECCION 12.7 SON DETERMINADAS POR TANTEO DE LAS 3 TASAS DE CAMBIO PRIMARIAS </t>
  </si>
  <si>
    <t>SECCION 17.7 : TASAS DE CAMBIO PRIMARIAS Y EQUIVALENTES</t>
  </si>
  <si>
    <t>SECCION 17.8 : TASAS DE CAMBIO INICIALES</t>
  </si>
  <si>
    <t>SECCIÓN 17.9 DEFINICIONES</t>
  </si>
  <si>
    <t>MGa = Margen de Ganancia Promedio en el país A</t>
  </si>
  <si>
    <t>MGb = Margen de Ganancia Promedio en el país B</t>
  </si>
  <si>
    <t>MGc = Margen de Ganancia Promedio en el país C</t>
  </si>
  <si>
    <t>MGd = Margen de Ganancia Promedio en el país D</t>
  </si>
  <si>
    <t xml:space="preserve"> OFERTA MONETARIA OMi, MARGEN DE GANANCIA MGi, POBLACION Ni, SALARIOS Wi, GANANCIAS Gij, FUERZA DE TRABAJO FT, PREFERENCIAS CONSUMIDORES PR Y ARANCELES AR</t>
  </si>
  <si>
    <t>SECCION 17.6: PARAMETROS DEL 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</si>
</sst>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.00_);_(* \(#,##0.00\);_(* \-??_);_(@_)"/>
    <numFmt numFmtId="165" formatCode="#,##0.000"/>
    <numFmt numFmtId="166" formatCode="0.000000"/>
    <numFmt numFmtId="167" formatCode="_(* #,##0_);_(* \(#,##0\);_(* \-??_);_(@_)"/>
    <numFmt numFmtId="168" formatCode="#,##0.000000"/>
    <numFmt numFmtId="169" formatCode="_(* #,##0.0_);_(* \(#,##0.0\);_(* \-??_);_(@_)"/>
    <numFmt numFmtId="170" formatCode="_(* #,##0_);_(* \(#,##0\);_(* &quot;-&quot;??_);_(@_)"/>
    <numFmt numFmtId="171" formatCode="0.000"/>
    <numFmt numFmtId="172" formatCode="0.00000"/>
    <numFmt numFmtId="173" formatCode="_(* #,##0.00000_);_(* \(#,##0.00000\);_(* &quot;-&quot;??_);_(@_)"/>
    <numFmt numFmtId="174" formatCode="_(* #,##0.000000_);_(* \(#,##0.000000\);_(* &quot;-&quot;??_);_(@_)"/>
  </numFmts>
  <fonts count="10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424242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Border="0" applyProtection="0"/>
    <xf numFmtId="0" fontId="2" fillId="2" borderId="0" applyBorder="0" applyProtection="0"/>
  </cellStyleXfs>
  <cellXfs count="65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1" applyFont="1" applyBorder="1" applyAlignment="1" applyProtection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0" fillId="0" borderId="0" xfId="0" applyFont="1"/>
    <xf numFmtId="4" fontId="0" fillId="0" borderId="0" xfId="0" applyNumberFormat="1" applyAlignment="1"/>
    <xf numFmtId="4" fontId="0" fillId="0" borderId="0" xfId="0" applyNumberFormat="1" applyFont="1"/>
    <xf numFmtId="0" fontId="0" fillId="0" borderId="1" xfId="0" applyBorder="1"/>
    <xf numFmtId="0" fontId="5" fillId="0" borderId="1" xfId="0" applyFont="1" applyBorder="1"/>
    <xf numFmtId="0" fontId="0" fillId="0" borderId="1" xfId="0" applyFont="1" applyBorder="1"/>
    <xf numFmtId="43" fontId="0" fillId="0" borderId="0" xfId="0" applyNumberFormat="1"/>
    <xf numFmtId="0" fontId="0" fillId="0" borderId="0" xfId="0" applyBorder="1"/>
    <xf numFmtId="4" fontId="0" fillId="0" borderId="1" xfId="0" applyNumberFormat="1" applyBorder="1"/>
    <xf numFmtId="164" fontId="0" fillId="0" borderId="1" xfId="0" applyNumberFormat="1" applyBorder="1"/>
    <xf numFmtId="166" fontId="0" fillId="0" borderId="0" xfId="0" applyNumberFormat="1"/>
    <xf numFmtId="168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Border="1"/>
    <xf numFmtId="164" fontId="4" fillId="0" borderId="0" xfId="1"/>
    <xf numFmtId="43" fontId="0" fillId="0" borderId="0" xfId="1" applyNumberFormat="1" applyFont="1" applyBorder="1" applyAlignment="1" applyProtection="1"/>
    <xf numFmtId="169" fontId="0" fillId="0" borderId="0" xfId="1" applyNumberFormat="1" applyFont="1" applyBorder="1" applyAlignment="1" applyProtection="1"/>
    <xf numFmtId="167" fontId="0" fillId="0" borderId="0" xfId="0" applyNumberFormat="1"/>
    <xf numFmtId="167" fontId="0" fillId="0" borderId="0" xfId="1" applyNumberFormat="1" applyFont="1" applyBorder="1" applyAlignment="1" applyProtection="1"/>
    <xf numFmtId="170" fontId="0" fillId="0" borderId="0" xfId="0" applyNumberFormat="1"/>
    <xf numFmtId="166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7" fontId="4" fillId="0" borderId="0" xfId="1" applyNumberFormat="1" applyProtection="1">
      <protection locked="0"/>
    </xf>
    <xf numFmtId="0" fontId="0" fillId="0" borderId="1" xfId="0" applyBorder="1" applyProtection="1">
      <protection locked="0"/>
    </xf>
    <xf numFmtId="43" fontId="0" fillId="0" borderId="2" xfId="0" applyNumberFormat="1" applyBorder="1"/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4" fontId="7" fillId="0" borderId="0" xfId="1" applyNumberFormat="1" applyFont="1" applyAlignment="1">
      <alignment horizontal="center"/>
    </xf>
    <xf numFmtId="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/>
    <xf numFmtId="4" fontId="7" fillId="0" borderId="0" xfId="0" applyNumberFormat="1" applyFont="1"/>
    <xf numFmtId="0" fontId="7" fillId="0" borderId="1" xfId="0" applyFont="1" applyBorder="1"/>
    <xf numFmtId="0" fontId="7" fillId="0" borderId="0" xfId="0" applyFont="1"/>
    <xf numFmtId="164" fontId="7" fillId="0" borderId="1" xfId="0" applyNumberFormat="1" applyFont="1" applyBorder="1"/>
    <xf numFmtId="164" fontId="7" fillId="0" borderId="0" xfId="1" applyFont="1"/>
    <xf numFmtId="2" fontId="7" fillId="0" borderId="1" xfId="0" applyNumberFormat="1" applyFont="1" applyBorder="1"/>
    <xf numFmtId="164" fontId="7" fillId="0" borderId="1" xfId="1" applyFont="1" applyBorder="1"/>
    <xf numFmtId="4" fontId="7" fillId="0" borderId="3" xfId="0" applyNumberFormat="1" applyFont="1" applyBorder="1"/>
    <xf numFmtId="4" fontId="7" fillId="0" borderId="4" xfId="0" applyNumberFormat="1" applyFont="1" applyBorder="1"/>
    <xf numFmtId="0" fontId="0" fillId="0" borderId="5" xfId="0" applyBorder="1"/>
    <xf numFmtId="164" fontId="7" fillId="0" borderId="0" xfId="0" applyNumberFormat="1" applyFont="1" applyBorder="1"/>
    <xf numFmtId="0" fontId="7" fillId="0" borderId="0" xfId="0" applyFont="1" applyBorder="1"/>
    <xf numFmtId="43" fontId="6" fillId="0" borderId="0" xfId="0" applyNumberFormat="1" applyFont="1" applyBorder="1"/>
    <xf numFmtId="43" fontId="0" fillId="0" borderId="0" xfId="0" applyNumberFormat="1" applyBorder="1"/>
    <xf numFmtId="0" fontId="0" fillId="0" borderId="0" xfId="0" applyAlignment="1">
      <alignment horizontal="left"/>
    </xf>
    <xf numFmtId="171" fontId="0" fillId="0" borderId="0" xfId="0" applyNumberFormat="1" applyProtection="1">
      <protection locked="0"/>
    </xf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2" fontId="7" fillId="0" borderId="0" xfId="0" applyNumberFormat="1" applyFont="1"/>
    <xf numFmtId="0" fontId="8" fillId="0" borderId="1" xfId="0" applyFont="1" applyBorder="1"/>
    <xf numFmtId="0" fontId="7" fillId="0" borderId="6" xfId="0" applyFont="1" applyBorder="1"/>
    <xf numFmtId="4" fontId="7" fillId="0" borderId="0" xfId="0" applyNumberFormat="1" applyFont="1" applyProtection="1">
      <protection locked="0"/>
    </xf>
    <xf numFmtId="2" fontId="7" fillId="0" borderId="0" xfId="0" applyNumberFormat="1" applyFont="1" applyProtection="1">
      <protection locked="0"/>
    </xf>
    <xf numFmtId="0" fontId="9" fillId="0" borderId="0" xfId="0" applyFont="1"/>
    <xf numFmtId="43" fontId="7" fillId="0" borderId="0" xfId="0" applyNumberFormat="1" applyFont="1"/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24242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E388"/>
  <sheetViews>
    <sheetView tabSelected="1" topLeftCell="A24" zoomScale="112" zoomScaleNormal="112" workbookViewId="0">
      <pane ySplit="6340" topLeftCell="A363"/>
      <selection activeCell="H266" sqref="H266"/>
      <selection pane="bottomLeft" activeCell="B366" sqref="B366"/>
    </sheetView>
  </sheetViews>
  <sheetFormatPr baseColWidth="10" defaultColWidth="8.83203125" defaultRowHeight="15" x14ac:dyDescent="0.2"/>
  <cols>
    <col min="1" max="4" width="8.83203125" customWidth="1"/>
    <col min="5" max="5" width="11.6640625" customWidth="1"/>
    <col min="6" max="10" width="8.83203125" customWidth="1"/>
    <col min="11" max="11" width="9.5" customWidth="1"/>
    <col min="12" max="12" width="8" customWidth="1"/>
    <col min="13" max="16" width="8.83203125" customWidth="1"/>
    <col min="17" max="17" width="10.6640625" customWidth="1"/>
    <col min="18" max="20" width="8.83203125" customWidth="1"/>
    <col min="21" max="21" width="8.6640625" customWidth="1"/>
    <col min="22" max="22" width="8.5" customWidth="1"/>
    <col min="23" max="23" width="8.83203125" customWidth="1"/>
    <col min="24" max="24" width="11.1640625" customWidth="1"/>
    <col min="25" max="1027" width="8.83203125" customWidth="1"/>
  </cols>
  <sheetData>
    <row r="2" spans="1:25" ht="16" thickBot="1" x14ac:dyDescent="0.25">
      <c r="A2" s="38" t="s">
        <v>681</v>
      </c>
      <c r="B2" s="40"/>
      <c r="C2" s="40"/>
      <c r="D2" s="40"/>
      <c r="E2" s="40"/>
      <c r="F2" s="40"/>
      <c r="G2" s="40"/>
      <c r="H2" s="41"/>
    </row>
    <row r="5" spans="1:25" ht="16" thickBot="1" x14ac:dyDescent="0.25">
      <c r="I5" s="40" t="s">
        <v>682</v>
      </c>
      <c r="J5" s="40"/>
      <c r="K5" s="40"/>
      <c r="L5" s="40"/>
      <c r="M5" s="40"/>
      <c r="N5" s="40"/>
    </row>
    <row r="6" spans="1:25" ht="16" thickBot="1" x14ac:dyDescent="0.25">
      <c r="C6" s="37" t="s">
        <v>324</v>
      </c>
      <c r="D6" s="38"/>
      <c r="E6" s="38"/>
      <c r="F6" s="38"/>
      <c r="G6" s="38"/>
      <c r="H6" s="38"/>
      <c r="I6" s="38"/>
      <c r="J6" s="38"/>
      <c r="K6" s="38"/>
      <c r="L6" s="38"/>
    </row>
    <row r="7" spans="1:25" x14ac:dyDescent="0.2">
      <c r="E7" s="39" t="s">
        <v>325</v>
      </c>
      <c r="F7" s="39"/>
      <c r="G7" s="39"/>
      <c r="H7" s="39"/>
      <c r="I7" s="39"/>
      <c r="J7" s="39"/>
    </row>
    <row r="8" spans="1:25" x14ac:dyDescent="0.2">
      <c r="A8" s="34" t="s">
        <v>310</v>
      </c>
      <c r="B8" s="34" t="s">
        <v>296</v>
      </c>
      <c r="C8" s="34" t="s">
        <v>297</v>
      </c>
      <c r="D8" s="34" t="s">
        <v>298</v>
      </c>
      <c r="E8" s="34" t="s">
        <v>299</v>
      </c>
      <c r="F8" s="34" t="s">
        <v>298</v>
      </c>
      <c r="G8" s="34" t="s">
        <v>300</v>
      </c>
      <c r="H8" s="34" t="s">
        <v>298</v>
      </c>
      <c r="I8" s="34" t="s">
        <v>301</v>
      </c>
      <c r="J8" s="34" t="s">
        <v>298</v>
      </c>
      <c r="K8" s="34" t="s">
        <v>302</v>
      </c>
      <c r="L8" s="34" t="s">
        <v>298</v>
      </c>
      <c r="M8" s="34" t="s">
        <v>303</v>
      </c>
      <c r="N8" s="34" t="s">
        <v>298</v>
      </c>
      <c r="O8" s="34" t="s">
        <v>304</v>
      </c>
      <c r="P8" s="34" t="s">
        <v>298</v>
      </c>
      <c r="Q8" s="34" t="s">
        <v>305</v>
      </c>
      <c r="R8" s="34" t="s">
        <v>298</v>
      </c>
      <c r="S8" s="34" t="s">
        <v>306</v>
      </c>
      <c r="T8" s="34" t="s">
        <v>298</v>
      </c>
      <c r="U8" s="34" t="s">
        <v>307</v>
      </c>
      <c r="V8" s="34" t="s">
        <v>298</v>
      </c>
      <c r="W8" s="34" t="s">
        <v>308</v>
      </c>
      <c r="X8" s="34" t="s">
        <v>298</v>
      </c>
      <c r="Y8" s="34" t="s">
        <v>309</v>
      </c>
    </row>
    <row r="9" spans="1:25" x14ac:dyDescent="0.2">
      <c r="A9" s="34">
        <f>C9+E9+G9+I9+K9+M9+O9+Q9+S9+U9+W9+Y9</f>
        <v>1.7642662418815291E-4</v>
      </c>
      <c r="B9" s="35" t="s">
        <v>296</v>
      </c>
      <c r="C9" s="34">
        <f>A45</f>
        <v>-1.7357766811568425</v>
      </c>
      <c r="D9" s="35" t="s">
        <v>298</v>
      </c>
      <c r="E9" s="36">
        <f>A58</f>
        <v>-60.611678255889984</v>
      </c>
      <c r="F9" s="35" t="s">
        <v>298</v>
      </c>
      <c r="G9" s="36">
        <f>A71</f>
        <v>-88.750946658982912</v>
      </c>
      <c r="H9" s="35" t="s">
        <v>298</v>
      </c>
      <c r="I9" s="36">
        <f>A84</f>
        <v>86.191603321249104</v>
      </c>
      <c r="J9" s="35" t="s">
        <v>298</v>
      </c>
      <c r="K9" s="36">
        <f>C47</f>
        <v>-4.3201351475228451</v>
      </c>
      <c r="L9" s="35" t="s">
        <v>298</v>
      </c>
      <c r="M9" s="36">
        <f>C60</f>
        <v>18.718843617684843</v>
      </c>
      <c r="N9" s="35" t="s">
        <v>298</v>
      </c>
      <c r="O9" s="36">
        <f>C73</f>
        <v>24.55035564289647</v>
      </c>
      <c r="P9" s="35" t="s">
        <v>298</v>
      </c>
      <c r="Q9" s="36">
        <f>C86</f>
        <v>17.934188229572182</v>
      </c>
      <c r="R9" s="35" t="s">
        <v>298</v>
      </c>
      <c r="S9" s="36">
        <f>E49</f>
        <v>-3.697909901523234</v>
      </c>
      <c r="T9" s="35" t="s">
        <v>298</v>
      </c>
      <c r="U9" s="36">
        <f>E62</f>
        <v>0.78445600178368702</v>
      </c>
      <c r="V9" s="35" t="s">
        <v>298</v>
      </c>
      <c r="W9" s="36">
        <f>E75</f>
        <v>6.5623057551082322</v>
      </c>
      <c r="X9" s="35" t="s">
        <v>298</v>
      </c>
      <c r="Y9" s="36">
        <f>E88</f>
        <v>4.3748705034054858</v>
      </c>
    </row>
    <row r="10" spans="1:25" x14ac:dyDescent="0.2">
      <c r="W10" s="9"/>
    </row>
    <row r="11" spans="1:25" ht="16" thickBot="1" x14ac:dyDescent="0.25">
      <c r="C11" s="37" t="s">
        <v>326</v>
      </c>
      <c r="D11" s="38"/>
      <c r="E11" s="38"/>
      <c r="F11" s="38"/>
      <c r="G11" s="38"/>
      <c r="H11" s="38"/>
      <c r="I11" s="38"/>
      <c r="J11" s="38"/>
      <c r="K11" s="38"/>
      <c r="L11" s="38"/>
    </row>
    <row r="12" spans="1:25" x14ac:dyDescent="0.2">
      <c r="E12" s="39" t="s">
        <v>327</v>
      </c>
      <c r="F12" s="39"/>
      <c r="G12" s="39"/>
      <c r="H12" s="39"/>
      <c r="I12" s="39"/>
      <c r="J12" s="39"/>
      <c r="W12" s="3"/>
    </row>
    <row r="13" spans="1:25" x14ac:dyDescent="0.2">
      <c r="A13" s="34" t="s">
        <v>311</v>
      </c>
      <c r="B13" s="34" t="s">
        <v>296</v>
      </c>
      <c r="C13" s="34" t="s">
        <v>312</v>
      </c>
      <c r="D13" s="34" t="s">
        <v>298</v>
      </c>
      <c r="E13" s="34" t="s">
        <v>313</v>
      </c>
      <c r="F13" s="34" t="s">
        <v>298</v>
      </c>
      <c r="G13" s="34" t="s">
        <v>314</v>
      </c>
      <c r="H13" s="34" t="s">
        <v>298</v>
      </c>
      <c r="I13" s="34" t="s">
        <v>315</v>
      </c>
      <c r="J13" s="34" t="s">
        <v>298</v>
      </c>
      <c r="K13" s="34" t="s">
        <v>316</v>
      </c>
      <c r="L13" s="34" t="s">
        <v>298</v>
      </c>
      <c r="M13" s="34" t="s">
        <v>317</v>
      </c>
      <c r="N13" s="34" t="s">
        <v>298</v>
      </c>
      <c r="O13" s="34" t="s">
        <v>318</v>
      </c>
      <c r="P13" s="34" t="s">
        <v>298</v>
      </c>
      <c r="Q13" s="34" t="s">
        <v>319</v>
      </c>
      <c r="R13" s="34" t="s">
        <v>298</v>
      </c>
      <c r="S13" s="34" t="s">
        <v>320</v>
      </c>
      <c r="T13" s="34" t="s">
        <v>298</v>
      </c>
      <c r="U13" s="34" t="s">
        <v>321</v>
      </c>
      <c r="V13" s="34" t="s">
        <v>298</v>
      </c>
      <c r="W13" s="34" t="s">
        <v>322</v>
      </c>
      <c r="X13" s="34" t="s">
        <v>298</v>
      </c>
      <c r="Y13" s="34" t="s">
        <v>323</v>
      </c>
    </row>
    <row r="14" spans="1:25" x14ac:dyDescent="0.2">
      <c r="A14" s="34">
        <f>C14+E14+G14+I14+K14+M14+O14+Q14+S14+U14+W14+Y14</f>
        <v>4.1536892777811474E-3</v>
      </c>
      <c r="B14" s="35" t="s">
        <v>296</v>
      </c>
      <c r="C14" s="34">
        <f>A101</f>
        <v>1.7357766811568425</v>
      </c>
      <c r="D14" s="35" t="s">
        <v>298</v>
      </c>
      <c r="E14" s="36">
        <f>A114</f>
        <v>60.611678255889984</v>
      </c>
      <c r="F14" s="35" t="s">
        <v>298</v>
      </c>
      <c r="G14" s="36">
        <f>A127</f>
        <v>88.750946658982912</v>
      </c>
      <c r="H14" s="35" t="s">
        <v>298</v>
      </c>
      <c r="I14" s="36">
        <f>A140</f>
        <v>-86.191603321249104</v>
      </c>
      <c r="J14" s="35" t="s">
        <v>298</v>
      </c>
      <c r="K14" s="36">
        <f>C103</f>
        <v>3.358917662679314</v>
      </c>
      <c r="L14" s="35" t="s">
        <v>298</v>
      </c>
      <c r="M14" s="36">
        <f>C116</f>
        <v>-13.081777272171447</v>
      </c>
      <c r="N14" s="35" t="s">
        <v>298</v>
      </c>
      <c r="O14" s="36">
        <f>C129</f>
        <v>-28.890589014092779</v>
      </c>
      <c r="P14" s="35" t="s">
        <v>298</v>
      </c>
      <c r="Q14" s="36">
        <f>C142</f>
        <v>-17.116042608743378</v>
      </c>
      <c r="R14" s="35" t="s">
        <v>298</v>
      </c>
      <c r="S14" s="36">
        <f>E105</f>
        <v>-3.5313888600057468</v>
      </c>
      <c r="T14" s="35" t="s">
        <v>298</v>
      </c>
      <c r="U14" s="36">
        <f>E118</f>
        <v>-2.4412467699910629</v>
      </c>
      <c r="V14" s="35" t="s">
        <v>298</v>
      </c>
      <c r="W14" s="36">
        <f>E131</f>
        <v>-1.4092463315959463</v>
      </c>
      <c r="X14" s="35" t="s">
        <v>298</v>
      </c>
      <c r="Y14" s="36">
        <f>E144</f>
        <v>-1.7912713915818008</v>
      </c>
    </row>
    <row r="16" spans="1:25" ht="16" thickBot="1" x14ac:dyDescent="0.25">
      <c r="C16" s="37" t="s">
        <v>331</v>
      </c>
      <c r="D16" s="38"/>
      <c r="E16" s="38"/>
      <c r="F16" s="38"/>
      <c r="G16" s="38"/>
      <c r="H16" s="38"/>
      <c r="I16" s="38"/>
      <c r="J16" s="38"/>
      <c r="K16" s="38"/>
      <c r="L16" s="38"/>
    </row>
    <row r="17" spans="1:25" x14ac:dyDescent="0.2">
      <c r="E17" s="39" t="s">
        <v>360</v>
      </c>
      <c r="F17" s="39"/>
      <c r="G17" s="39"/>
      <c r="H17" s="39"/>
      <c r="I17" s="39"/>
      <c r="J17" s="39"/>
      <c r="W17" s="3"/>
    </row>
    <row r="18" spans="1:25" x14ac:dyDescent="0.2">
      <c r="A18" s="34" t="s">
        <v>332</v>
      </c>
      <c r="B18" s="34" t="s">
        <v>296</v>
      </c>
      <c r="C18" s="34" t="s">
        <v>333</v>
      </c>
      <c r="D18" s="34" t="s">
        <v>298</v>
      </c>
      <c r="E18" s="34" t="s">
        <v>334</v>
      </c>
      <c r="F18" s="34" t="s">
        <v>298</v>
      </c>
      <c r="G18" s="34" t="s">
        <v>335</v>
      </c>
      <c r="H18" s="34" t="s">
        <v>298</v>
      </c>
      <c r="I18" s="34" t="s">
        <v>336</v>
      </c>
      <c r="J18" s="34" t="s">
        <v>298</v>
      </c>
      <c r="K18" s="34" t="s">
        <v>337</v>
      </c>
      <c r="L18" s="34" t="s">
        <v>298</v>
      </c>
      <c r="M18" s="34" t="s">
        <v>338</v>
      </c>
      <c r="N18" s="34" t="s">
        <v>298</v>
      </c>
      <c r="O18" s="34" t="s">
        <v>339</v>
      </c>
      <c r="P18" s="34" t="s">
        <v>298</v>
      </c>
      <c r="Q18" s="34" t="s">
        <v>340</v>
      </c>
      <c r="R18" s="34" t="s">
        <v>298</v>
      </c>
      <c r="S18" s="34" t="s">
        <v>344</v>
      </c>
      <c r="T18" s="34" t="s">
        <v>298</v>
      </c>
      <c r="U18" s="34" t="s">
        <v>345</v>
      </c>
      <c r="V18" s="34" t="s">
        <v>298</v>
      </c>
      <c r="W18" s="34" t="s">
        <v>346</v>
      </c>
      <c r="X18" s="34" t="s">
        <v>298</v>
      </c>
      <c r="Y18" s="34" t="s">
        <v>347</v>
      </c>
    </row>
    <row r="19" spans="1:25" x14ac:dyDescent="0.2">
      <c r="A19" s="34">
        <f>C19+E19+G19+I19+K19+M19+O19+Q19+S19+U19+W19+Y19</f>
        <v>-7.0211964634525614E-4</v>
      </c>
      <c r="B19" s="35" t="s">
        <v>296</v>
      </c>
      <c r="C19" s="34">
        <f>A157</f>
        <v>4.3201351475228451</v>
      </c>
      <c r="D19" s="35" t="s">
        <v>298</v>
      </c>
      <c r="E19" s="36">
        <f>A170</f>
        <v>-18.718843617684843</v>
      </c>
      <c r="F19" s="35" t="s">
        <v>298</v>
      </c>
      <c r="G19" s="36">
        <f>A183</f>
        <v>-24.55035564289647</v>
      </c>
      <c r="H19" s="35" t="s">
        <v>298</v>
      </c>
      <c r="I19" s="36">
        <f>A196</f>
        <v>-17.934188229572182</v>
      </c>
      <c r="J19" s="35" t="s">
        <v>298</v>
      </c>
      <c r="K19" s="36">
        <f>C159</f>
        <v>-3.358917662679314</v>
      </c>
      <c r="L19" s="35" t="s">
        <v>298</v>
      </c>
      <c r="M19" s="36">
        <f>C172</f>
        <v>13.081777272171447</v>
      </c>
      <c r="N19" s="35" t="s">
        <v>298</v>
      </c>
      <c r="O19" s="36">
        <f>C185</f>
        <v>28.890589014092779</v>
      </c>
      <c r="P19" s="35" t="s">
        <v>298</v>
      </c>
      <c r="Q19" s="36">
        <f>C198</f>
        <v>17.116042608743378</v>
      </c>
      <c r="R19" s="35" t="s">
        <v>298</v>
      </c>
      <c r="S19" s="36">
        <f>E161</f>
        <v>-3.6992061542266863</v>
      </c>
      <c r="T19" s="35" t="s">
        <v>298</v>
      </c>
      <c r="U19" s="36">
        <f>E174</f>
        <v>-0.34978679016128389</v>
      </c>
      <c r="V19" s="35" t="s">
        <v>298</v>
      </c>
      <c r="W19" s="36">
        <f>E187</f>
        <v>2.7707910680983572</v>
      </c>
      <c r="X19" s="35" t="s">
        <v>298</v>
      </c>
      <c r="Y19" s="36">
        <f>E200</f>
        <v>2.4312608669456339</v>
      </c>
    </row>
    <row r="21" spans="1:25" ht="16" thickBot="1" x14ac:dyDescent="0.25">
      <c r="C21" s="37" t="s">
        <v>348</v>
      </c>
      <c r="D21" s="38"/>
      <c r="E21" s="38"/>
      <c r="F21" s="38"/>
      <c r="G21" s="38"/>
      <c r="H21" s="38"/>
      <c r="I21" s="38"/>
      <c r="J21" s="38"/>
      <c r="K21" s="38"/>
      <c r="L21" s="38"/>
    </row>
    <row r="22" spans="1:25" x14ac:dyDescent="0.2">
      <c r="E22" s="39" t="s">
        <v>359</v>
      </c>
      <c r="F22" s="39"/>
      <c r="G22" s="39"/>
      <c r="H22" s="39"/>
      <c r="I22" s="39"/>
      <c r="J22" s="39"/>
      <c r="W22" s="3"/>
    </row>
    <row r="23" spans="1:25" x14ac:dyDescent="0.2">
      <c r="A23" s="34" t="s">
        <v>349</v>
      </c>
      <c r="B23" s="34" t="s">
        <v>296</v>
      </c>
      <c r="C23" s="34" t="s">
        <v>341</v>
      </c>
      <c r="D23" s="34" t="s">
        <v>298</v>
      </c>
      <c r="E23" s="34" t="s">
        <v>350</v>
      </c>
      <c r="F23" s="34" t="s">
        <v>298</v>
      </c>
      <c r="G23" s="34" t="s">
        <v>351</v>
      </c>
      <c r="H23" s="34" t="s">
        <v>298</v>
      </c>
      <c r="I23" s="34" t="s">
        <v>352</v>
      </c>
      <c r="J23" s="34" t="s">
        <v>298</v>
      </c>
      <c r="K23" s="34" t="s">
        <v>353</v>
      </c>
      <c r="L23" s="34" t="s">
        <v>298</v>
      </c>
      <c r="M23" s="34" t="s">
        <v>342</v>
      </c>
      <c r="N23" s="34" t="s">
        <v>298</v>
      </c>
      <c r="O23" s="34" t="s">
        <v>354</v>
      </c>
      <c r="P23" s="34" t="s">
        <v>298</v>
      </c>
      <c r="Q23" s="34" t="s">
        <v>355</v>
      </c>
      <c r="R23" s="34" t="s">
        <v>298</v>
      </c>
      <c r="S23" s="34" t="s">
        <v>356</v>
      </c>
      <c r="T23" s="34" t="s">
        <v>298</v>
      </c>
      <c r="U23" s="34" t="s">
        <v>357</v>
      </c>
      <c r="V23" s="34" t="s">
        <v>298</v>
      </c>
      <c r="W23" s="34" t="s">
        <v>343</v>
      </c>
      <c r="X23" s="34" t="s">
        <v>298</v>
      </c>
      <c r="Y23" s="34" t="s">
        <v>358</v>
      </c>
    </row>
    <row r="24" spans="1:25" x14ac:dyDescent="0.2">
      <c r="A24" s="34">
        <f>C24+E24+G24+I24+K24+M24+O24+Q24+S24+U24+W24+Y24</f>
        <v>-3.6279962556355905E-3</v>
      </c>
      <c r="B24" s="35" t="s">
        <v>296</v>
      </c>
      <c r="C24" s="34">
        <f>A213</f>
        <v>3.697909901523234</v>
      </c>
      <c r="D24" s="35" t="s">
        <v>298</v>
      </c>
      <c r="E24" s="36">
        <f>A226</f>
        <v>-0.78445600178368702</v>
      </c>
      <c r="F24" s="35" t="s">
        <v>298</v>
      </c>
      <c r="G24" s="36">
        <f>A239</f>
        <v>-6.5623057551082322</v>
      </c>
      <c r="H24" s="35" t="s">
        <v>298</v>
      </c>
      <c r="I24" s="36">
        <f>A252</f>
        <v>-4.3748705034054858</v>
      </c>
      <c r="J24" s="35" t="s">
        <v>298</v>
      </c>
      <c r="K24" s="36">
        <f>C215</f>
        <v>3.5313888600057468</v>
      </c>
      <c r="L24" s="35" t="s">
        <v>298</v>
      </c>
      <c r="M24" s="36">
        <f>C228</f>
        <v>2.4412467699910629</v>
      </c>
      <c r="N24" s="35" t="s">
        <v>298</v>
      </c>
      <c r="O24" s="36">
        <f>C241</f>
        <v>1.4092463315959463</v>
      </c>
      <c r="P24" s="35" t="s">
        <v>298</v>
      </c>
      <c r="Q24" s="36">
        <f>C254</f>
        <v>1.7912713915818008</v>
      </c>
      <c r="R24" s="35" t="s">
        <v>298</v>
      </c>
      <c r="S24" s="36">
        <f>E217</f>
        <v>3.6992061542266863</v>
      </c>
      <c r="T24" s="35" t="s">
        <v>298</v>
      </c>
      <c r="U24" s="36">
        <f>E230</f>
        <v>0.34978679016128389</v>
      </c>
      <c r="V24" s="35" t="s">
        <v>298</v>
      </c>
      <c r="W24" s="36">
        <f>E243</f>
        <v>-2.7707910680983572</v>
      </c>
      <c r="X24" s="35" t="s">
        <v>298</v>
      </c>
      <c r="Y24" s="36">
        <f>E256</f>
        <v>-2.4312608669456339</v>
      </c>
    </row>
    <row r="26" spans="1:25" ht="16" thickBot="1" x14ac:dyDescent="0.25">
      <c r="C26" s="5"/>
      <c r="E26" s="14"/>
      <c r="G26" s="10" t="s">
        <v>149</v>
      </c>
      <c r="H26" s="10"/>
      <c r="I26" s="10"/>
      <c r="J26" s="10"/>
      <c r="L26" s="18"/>
      <c r="M26" s="14"/>
      <c r="N26" s="14"/>
      <c r="O26" s="14"/>
    </row>
    <row r="27" spans="1:25" x14ac:dyDescent="0.2">
      <c r="C27" t="s">
        <v>58</v>
      </c>
      <c r="H27" t="s">
        <v>59</v>
      </c>
      <c r="M27" t="s">
        <v>60</v>
      </c>
      <c r="R27" t="s">
        <v>187</v>
      </c>
    </row>
    <row r="28" spans="1:25" x14ac:dyDescent="0.2">
      <c r="E28" t="s">
        <v>91</v>
      </c>
      <c r="J28" t="s">
        <v>92</v>
      </c>
      <c r="O28" t="s">
        <v>93</v>
      </c>
      <c r="T28" t="s">
        <v>262</v>
      </c>
    </row>
    <row r="29" spans="1:25" ht="16" thickBot="1" x14ac:dyDescent="0.25">
      <c r="C29" t="s">
        <v>71</v>
      </c>
      <c r="D29" t="s">
        <v>72</v>
      </c>
      <c r="E29" s="53" t="s">
        <v>458</v>
      </c>
      <c r="H29" t="s">
        <v>79</v>
      </c>
      <c r="I29" t="s">
        <v>82</v>
      </c>
      <c r="J29" t="s">
        <v>456</v>
      </c>
      <c r="K29" s="19"/>
      <c r="M29" t="s">
        <v>85</v>
      </c>
      <c r="N29" t="s">
        <v>88</v>
      </c>
      <c r="O29" t="s">
        <v>455</v>
      </c>
      <c r="P29" s="19"/>
      <c r="R29" t="s">
        <v>260</v>
      </c>
      <c r="S29" t="s">
        <v>261</v>
      </c>
      <c r="T29" t="s">
        <v>457</v>
      </c>
      <c r="U29" s="19"/>
    </row>
    <row r="30" spans="1:25" ht="16" thickBot="1" x14ac:dyDescent="0.25">
      <c r="C30" s="24">
        <f>H45+H58+H71+H84+H47+H60+H73+H86+H49+H62+H75+H88</f>
        <v>423.74759153479636</v>
      </c>
      <c r="D30" s="4">
        <f>K45+K58+K71+K84+K47+K60+K73+K86+K49+K62+K75+K88</f>
        <v>423.74741510817216</v>
      </c>
      <c r="E30" s="33">
        <f>E33+E36+E39</f>
        <v>1.7642662421302191E-4</v>
      </c>
      <c r="G30" s="13"/>
      <c r="H30" s="4">
        <f>H101+H114+H127+H140+H103+H116+H129+H142+H105+H118+H131+H144</f>
        <v>423.73961210426933</v>
      </c>
      <c r="I30" s="4">
        <f>K101+K114+K127+K140+K103+K116+K129+K142+K105+K118+K131+K144</f>
        <v>423.73545841499157</v>
      </c>
      <c r="J30" s="33">
        <f>H30-I30</f>
        <v>4.1536892777571666E-3</v>
      </c>
      <c r="K30" s="51"/>
      <c r="M30" s="20">
        <f>H157+H170+H183+H196+H159+H172+H185+H198+H161+H174+H187+H200</f>
        <v>88.582528672482539</v>
      </c>
      <c r="N30" s="4">
        <f>K157+K170+K183+K196+K159+K172+K185+K198+K161+K174+K187+K200</f>
        <v>88.583230792128887</v>
      </c>
      <c r="O30" s="33">
        <f>M30-N30</f>
        <v>-7.0211964634836477E-4</v>
      </c>
      <c r="P30" s="52"/>
      <c r="R30" s="20">
        <f>H213+H226+H239+H252+H215+H228+H241+H254+H217+H230+H243+H256</f>
        <v>26.929775146400999</v>
      </c>
      <c r="S30" s="4">
        <f>K213+K226+K239+K252+K215+K228+K241+K254+K217+K230+K243+K256</f>
        <v>26.933403142656633</v>
      </c>
      <c r="T30" s="33">
        <f>R30-S30</f>
        <v>-3.6279962556342582E-3</v>
      </c>
      <c r="U30" s="52"/>
    </row>
    <row r="32" spans="1:25" x14ac:dyDescent="0.2">
      <c r="C32" t="s">
        <v>73</v>
      </c>
      <c r="D32" t="s">
        <v>76</v>
      </c>
      <c r="H32" t="s">
        <v>80</v>
      </c>
      <c r="I32" t="s">
        <v>83</v>
      </c>
      <c r="M32" t="s">
        <v>86</v>
      </c>
      <c r="N32" t="s">
        <v>89</v>
      </c>
      <c r="R32" t="s">
        <v>263</v>
      </c>
      <c r="S32" t="s">
        <v>264</v>
      </c>
    </row>
    <row r="33" spans="1:23" x14ac:dyDescent="0.2">
      <c r="C33" s="4">
        <f>H45+H58+H71+H84</f>
        <v>341.82172082525733</v>
      </c>
      <c r="D33" s="4">
        <f>K45+K58+K71+K84</f>
        <v>406.72851910003794</v>
      </c>
      <c r="E33" s="57">
        <f>C33-D33</f>
        <v>-64.906798274780613</v>
      </c>
      <c r="G33" s="13"/>
      <c r="H33" s="4">
        <f>H101+H114+H127+H140</f>
        <v>406.72851910003794</v>
      </c>
      <c r="I33" s="4">
        <f>K101+K114+K127+K140</f>
        <v>341.82172082525733</v>
      </c>
      <c r="J33" s="13">
        <f>H33-I33</f>
        <v>64.906798274780613</v>
      </c>
      <c r="K33" s="13"/>
      <c r="M33" s="4">
        <f>H157+H170+H183+H196</f>
        <v>11.553611703586352</v>
      </c>
      <c r="N33" s="4">
        <f>K157+K170+K183+K196</f>
        <v>68.436864046217011</v>
      </c>
      <c r="O33" s="13">
        <f>M33-N33</f>
        <v>-56.883252342630655</v>
      </c>
      <c r="P33" s="13"/>
      <c r="R33" s="4">
        <f>H213+H226+H239+H252</f>
        <v>5.4652843045478487</v>
      </c>
      <c r="S33" s="4">
        <f>K213+K226+K239+K252</f>
        <v>13.489006663322019</v>
      </c>
      <c r="T33" s="13">
        <f>R33-S33</f>
        <v>-8.0237223587741706</v>
      </c>
      <c r="U33" s="13"/>
    </row>
    <row r="35" spans="1:23" x14ac:dyDescent="0.2">
      <c r="C35" t="s">
        <v>78</v>
      </c>
      <c r="D35" t="s">
        <v>77</v>
      </c>
      <c r="H35" t="s">
        <v>81</v>
      </c>
      <c r="I35" t="s">
        <v>84</v>
      </c>
      <c r="M35" t="s">
        <v>87</v>
      </c>
      <c r="N35" t="s">
        <v>90</v>
      </c>
      <c r="R35" t="s">
        <v>265</v>
      </c>
      <c r="S35" t="s">
        <v>266</v>
      </c>
    </row>
    <row r="36" spans="1:23" x14ac:dyDescent="0.2">
      <c r="C36" s="4">
        <f>H47+H60+H73+H86</f>
        <v>68.436864046217011</v>
      </c>
      <c r="D36" s="4">
        <f>K47+K60+K73+K86</f>
        <v>11.553611703586352</v>
      </c>
      <c r="E36" s="57">
        <f>C36-D36</f>
        <v>56.883252342630655</v>
      </c>
      <c r="G36" s="13"/>
      <c r="H36" s="4">
        <f>H103+H116+H129+H142</f>
        <v>12.433061130732343</v>
      </c>
      <c r="I36" s="4">
        <f>K103+K116+K129+K142</f>
        <v>68.162552363060627</v>
      </c>
      <c r="J36" s="13">
        <f>H36-I36</f>
        <v>-55.729491232328286</v>
      </c>
      <c r="K36" s="13"/>
      <c r="M36" s="4">
        <f>H159+H172+H185+H198</f>
        <v>68.162552363060627</v>
      </c>
      <c r="N36" s="4">
        <f>K159+K172+K185+K198</f>
        <v>12.433061130732343</v>
      </c>
      <c r="O36" s="13">
        <f>M36-N36</f>
        <v>55.729491232328286</v>
      </c>
      <c r="P36" s="13"/>
      <c r="R36" s="4">
        <f>H215+H228+H241+H254</f>
        <v>13.751185226673616</v>
      </c>
      <c r="S36" s="4">
        <f>K215+K228+K241+K254</f>
        <v>4.5780318734990582</v>
      </c>
      <c r="T36" s="13">
        <f>R36-S36</f>
        <v>9.173153353174559</v>
      </c>
      <c r="U36" s="13"/>
    </row>
    <row r="37" spans="1:23" x14ac:dyDescent="0.2">
      <c r="C37" s="4"/>
      <c r="D37" s="4"/>
      <c r="E37" s="13"/>
      <c r="H37" s="4"/>
      <c r="I37" s="4"/>
      <c r="J37" s="13"/>
      <c r="M37" s="4"/>
      <c r="N37" s="4"/>
      <c r="O37" s="13"/>
      <c r="R37" s="4"/>
      <c r="S37" s="4"/>
      <c r="T37" s="13"/>
    </row>
    <row r="38" spans="1:23" x14ac:dyDescent="0.2">
      <c r="C38" t="s">
        <v>567</v>
      </c>
      <c r="D38" t="s">
        <v>563</v>
      </c>
      <c r="H38" t="s">
        <v>568</v>
      </c>
      <c r="I38" t="s">
        <v>562</v>
      </c>
      <c r="M38" t="s">
        <v>569</v>
      </c>
      <c r="N38" t="s">
        <v>564</v>
      </c>
      <c r="R38" t="s">
        <v>570</v>
      </c>
      <c r="S38" t="s">
        <v>565</v>
      </c>
      <c r="T38" s="13"/>
    </row>
    <row r="39" spans="1:23" x14ac:dyDescent="0.2">
      <c r="C39" s="26">
        <f>H49+H62+H75+H88</f>
        <v>13.489006663322019</v>
      </c>
      <c r="D39" s="4">
        <f>K49+K62+K75+K88</f>
        <v>5.4652843045478487</v>
      </c>
      <c r="E39" s="56">
        <f>C39-D39</f>
        <v>8.0237223587741706</v>
      </c>
      <c r="G39" s="13"/>
      <c r="H39" s="13">
        <f>H105+H118+H131+H144</f>
        <v>4.5780318734990582</v>
      </c>
      <c r="I39" s="4">
        <f>K105+K118+K131+K144</f>
        <v>13.751185226673616</v>
      </c>
      <c r="J39" s="13">
        <f>H39-I39</f>
        <v>-9.173153353174559</v>
      </c>
      <c r="K39" s="13"/>
      <c r="M39" s="13">
        <f>H161+H174+H187+H200</f>
        <v>8.8663646058355567</v>
      </c>
      <c r="N39" s="4">
        <f>K161+K174+K187+K200</f>
        <v>7.7133056151795358</v>
      </c>
      <c r="O39" s="2">
        <f>M39-N39</f>
        <v>1.1530589906560209</v>
      </c>
      <c r="P39" s="13"/>
      <c r="R39" s="4">
        <f>H217+H230+H243+H256</f>
        <v>7.7133056151795358</v>
      </c>
      <c r="S39" s="4">
        <f>K217+K230+K243+K256</f>
        <v>8.8663646058355567</v>
      </c>
      <c r="T39" s="13">
        <f>R39-S39</f>
        <v>-1.1530589906560209</v>
      </c>
      <c r="U39" s="13"/>
    </row>
    <row r="42" spans="1:23" ht="16" thickBot="1" x14ac:dyDescent="0.25">
      <c r="E42" s="46" t="s">
        <v>683</v>
      </c>
      <c r="F42" s="40"/>
      <c r="G42" s="44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5"/>
      <c r="S42" s="40"/>
      <c r="T42" s="40"/>
    </row>
    <row r="43" spans="1:23" x14ac:dyDescent="0.2">
      <c r="I43" s="20"/>
      <c r="J43" s="14"/>
      <c r="L43" s="14"/>
      <c r="M43" s="14"/>
      <c r="N43" s="14"/>
    </row>
    <row r="44" spans="1:23" x14ac:dyDescent="0.2">
      <c r="A44" t="s">
        <v>295</v>
      </c>
      <c r="H44" t="s">
        <v>561</v>
      </c>
      <c r="K44" t="s">
        <v>465</v>
      </c>
    </row>
    <row r="45" spans="1:23" x14ac:dyDescent="0.2">
      <c r="A45" s="2">
        <f>H45-K45</f>
        <v>-1.7357766811568425</v>
      </c>
      <c r="H45" s="3">
        <f>K101</f>
        <v>44.042747964927884</v>
      </c>
      <c r="K45" s="2">
        <f>IF((B52-(1-A326)*(1+A353)*E52)/((B52+(1-A326)*(1+A353)*E52)/2)&gt;0, ((B52-(1-A326)*(1+A353)*E52)/((B52+(1-A326)*(1+A353)*E52)/2))*N52, 0)</f>
        <v>45.778524646084726</v>
      </c>
    </row>
    <row r="46" spans="1:23" x14ac:dyDescent="0.2">
      <c r="C46" t="s">
        <v>362</v>
      </c>
      <c r="H46" t="s">
        <v>560</v>
      </c>
      <c r="I46" s="3"/>
      <c r="K46" t="s">
        <v>466</v>
      </c>
    </row>
    <row r="47" spans="1:23" x14ac:dyDescent="0.2">
      <c r="A47" s="1"/>
      <c r="B47" s="1"/>
      <c r="C47" s="13">
        <f>H47-K47</f>
        <v>-4.3201351475228451</v>
      </c>
      <c r="E47" s="1"/>
      <c r="G47" s="1"/>
      <c r="H47" s="3">
        <f>K157</f>
        <v>5.1726926462790663</v>
      </c>
      <c r="J47" s="1"/>
      <c r="K47" s="3">
        <f>IF((B52-(1-J326)*(1+A353)*H52)/((B52+(1-J326)*(1+A353)*H52)/2)&gt;0, ((B52-(1-J326)*(1+A353)*H52)/((B52+(1-J326)*(1+A353)*H52)/2))*R52, 0)</f>
        <v>9.4928277938019114</v>
      </c>
      <c r="L47" s="1"/>
      <c r="M47" s="1"/>
      <c r="W47" s="3"/>
    </row>
    <row r="48" spans="1:23" x14ac:dyDescent="0.2">
      <c r="A48" s="1"/>
      <c r="B48" s="1"/>
      <c r="E48" t="s">
        <v>363</v>
      </c>
      <c r="G48" s="1"/>
      <c r="H48" t="s">
        <v>559</v>
      </c>
      <c r="I48" s="3"/>
      <c r="J48" s="1"/>
      <c r="K48" t="s">
        <v>467</v>
      </c>
      <c r="L48" s="1"/>
      <c r="M48" s="1"/>
    </row>
    <row r="49" spans="1:26" x14ac:dyDescent="0.2">
      <c r="A49" s="1"/>
      <c r="B49" s="1"/>
      <c r="C49" s="1"/>
      <c r="D49" s="1"/>
      <c r="E49" s="13">
        <f>H49-K49</f>
        <v>-3.697909901523234</v>
      </c>
      <c r="G49" s="1"/>
      <c r="H49" s="3">
        <f>K213</f>
        <v>0</v>
      </c>
      <c r="J49" s="1"/>
      <c r="K49" s="3">
        <f>IF((B52-(1-R326)*(1+A353)*K52)/((B52+(1-R326)*(1+A353)*K52)/2)&gt;0, ((B52-(1-R326)*(1+A353)*K52)/((B52+(1-R326)*(1+A353)*K52)/2))*V52, 0)</f>
        <v>3.697909901523234</v>
      </c>
      <c r="L49" s="1"/>
      <c r="M49" s="1"/>
      <c r="W49" s="3"/>
    </row>
    <row r="50" spans="1:26" x14ac:dyDescent="0.2">
      <c r="W50" s="3"/>
    </row>
    <row r="51" spans="1:26" x14ac:dyDescent="0.2">
      <c r="B51" t="s">
        <v>649</v>
      </c>
      <c r="E51" t="s">
        <v>3</v>
      </c>
      <c r="H51" t="s">
        <v>4</v>
      </c>
      <c r="K51" t="s">
        <v>246</v>
      </c>
      <c r="N51" s="43" t="s">
        <v>364</v>
      </c>
      <c r="R51" s="43" t="s">
        <v>365</v>
      </c>
      <c r="V51" s="43" t="s">
        <v>366</v>
      </c>
      <c r="W51" s="3"/>
      <c r="Z51" t="s">
        <v>1</v>
      </c>
    </row>
    <row r="52" spans="1:26" x14ac:dyDescent="0.2">
      <c r="B52" s="1">
        <f>C55*E55+G55</f>
        <v>18.461538461538467</v>
      </c>
      <c r="E52">
        <f>B108*B365</f>
        <v>18.357775182481749</v>
      </c>
      <c r="H52" s="2">
        <f>B164*B366</f>
        <v>17.595137777777783</v>
      </c>
      <c r="K52" s="2">
        <f>B220*B367</f>
        <v>14.904449999999999</v>
      </c>
      <c r="N52" s="43">
        <f>MIN(Z52,Z108*B365)</f>
        <v>157.18844999999999</v>
      </c>
      <c r="R52" s="43">
        <f>MIN(Z52,Z164*B366)</f>
        <v>45.244640000000011</v>
      </c>
      <c r="V52" s="43">
        <f>MIN(Z52,Z220*B367)</f>
        <v>9.936300000000001</v>
      </c>
      <c r="W52" s="3"/>
      <c r="Z52" s="1">
        <f>B52*I55</f>
        <v>500.00000000000006</v>
      </c>
    </row>
    <row r="53" spans="1:26" x14ac:dyDescent="0.2">
      <c r="A53" s="1"/>
      <c r="B53" s="1"/>
      <c r="C53" s="1"/>
      <c r="D53" s="1"/>
      <c r="E53" s="1"/>
      <c r="G53" s="1"/>
      <c r="H53" s="1"/>
      <c r="I53" s="1"/>
      <c r="J53" s="1"/>
      <c r="K53" s="1"/>
      <c r="L53" s="1"/>
      <c r="M53" s="1"/>
      <c r="R53" s="2"/>
      <c r="S53" s="2"/>
      <c r="U53" s="3"/>
      <c r="V53" s="3"/>
      <c r="W53" s="3"/>
    </row>
    <row r="54" spans="1:26" ht="16" x14ac:dyDescent="0.2">
      <c r="A54" s="1"/>
      <c r="C54" t="s">
        <v>150</v>
      </c>
      <c r="D54" s="1"/>
      <c r="E54" t="s">
        <v>2</v>
      </c>
      <c r="F54" s="1"/>
      <c r="G54" t="s">
        <v>650</v>
      </c>
      <c r="H54" s="1"/>
      <c r="I54" t="s">
        <v>0</v>
      </c>
      <c r="K54" t="s">
        <v>95</v>
      </c>
      <c r="S54" s="2"/>
      <c r="U54" s="3"/>
      <c r="V54" s="3"/>
      <c r="W54" s="3"/>
    </row>
    <row r="55" spans="1:26" x14ac:dyDescent="0.2">
      <c r="C55" s="1">
        <f>B282</f>
        <v>4.884615384615385</v>
      </c>
      <c r="E55" s="1">
        <f>A269</f>
        <v>2.4000000000000004</v>
      </c>
      <c r="G55" s="2">
        <f>K282</f>
        <v>6.7384615384615394</v>
      </c>
      <c r="I55" s="1">
        <f>K55/E55</f>
        <v>27.083333333333329</v>
      </c>
      <c r="K55" s="1">
        <f>A303*M277</f>
        <v>65</v>
      </c>
      <c r="U55" s="3"/>
      <c r="V55" s="3"/>
      <c r="W55" s="3"/>
    </row>
    <row r="56" spans="1:26" x14ac:dyDescent="0.2">
      <c r="U56" s="3"/>
      <c r="V56" s="3"/>
      <c r="W56" s="3"/>
    </row>
    <row r="57" spans="1:26" x14ac:dyDescent="0.2">
      <c r="A57" t="s">
        <v>367</v>
      </c>
      <c r="B57" s="1"/>
      <c r="D57" s="1"/>
      <c r="H57" t="s">
        <v>558</v>
      </c>
      <c r="J57" s="1"/>
      <c r="K57" t="s">
        <v>468</v>
      </c>
      <c r="L57" s="1"/>
      <c r="R57" s="2"/>
      <c r="U57" s="3"/>
      <c r="V57" s="3"/>
      <c r="W57" s="3"/>
    </row>
    <row r="58" spans="1:26" x14ac:dyDescent="0.2">
      <c r="A58" s="2">
        <f>H58-K58</f>
        <v>-60.611678255889984</v>
      </c>
      <c r="B58" s="1"/>
      <c r="C58" s="1"/>
      <c r="D58" s="1"/>
      <c r="E58" s="1"/>
      <c r="G58" s="1"/>
      <c r="H58" s="3">
        <f>K114</f>
        <v>72.650417886076241</v>
      </c>
      <c r="J58" s="1"/>
      <c r="K58" s="3">
        <f>IF((B65-(1-A327)*(1+A354)*E65)/((B65+(1-A327)*(1+A354)*E65)/2)&gt;0, ((B65-(1-A327)*(1+A354)*E65)/((B65+(1-A327)*(1+A354)*E65)/2))*N65, 0)</f>
        <v>133.26209614196623</v>
      </c>
      <c r="L58" s="1"/>
      <c r="M58" s="1"/>
      <c r="U58" s="3"/>
    </row>
    <row r="59" spans="1:26" x14ac:dyDescent="0.2">
      <c r="C59" t="s">
        <v>368</v>
      </c>
      <c r="H59" t="s">
        <v>557</v>
      </c>
      <c r="K59" t="s">
        <v>472</v>
      </c>
    </row>
    <row r="60" spans="1:26" x14ac:dyDescent="0.2">
      <c r="C60" s="13">
        <f>H60-K60</f>
        <v>18.718843617684843</v>
      </c>
      <c r="H60" s="3">
        <f>K170</f>
        <v>20.779627527469284</v>
      </c>
      <c r="K60" s="3">
        <f>IF((B65-(1-J327)*(1+A354)*H65)/((B65+(1-J327)*(1+A354)*H65)/2)&gt;0, ((B65-(1-J327)*(1+A354)*H65)/((B65+(1-J327)*(1+A354)*H65)/2))*R65, 0)</f>
        <v>2.0607839097844396</v>
      </c>
    </row>
    <row r="61" spans="1:26" x14ac:dyDescent="0.2">
      <c r="E61" t="s">
        <v>369</v>
      </c>
      <c r="H61" t="s">
        <v>556</v>
      </c>
      <c r="K61" t="s">
        <v>471</v>
      </c>
      <c r="W61" s="3"/>
    </row>
    <row r="62" spans="1:26" x14ac:dyDescent="0.2">
      <c r="A62" s="1"/>
      <c r="C62" s="1"/>
      <c r="D62" s="1"/>
      <c r="E62" s="13">
        <f>H62-K62</f>
        <v>0.78445600178368702</v>
      </c>
      <c r="G62" s="1"/>
      <c r="H62" s="3">
        <f>K226</f>
        <v>2.5518304048083023</v>
      </c>
      <c r="I62" s="1"/>
      <c r="J62" s="1"/>
      <c r="K62" s="3">
        <f>IF((B65-(1-R327)*(1+A354)*K65)/((B65+(1-R327)*(1+A354)*K65)/2)&gt;0, ((B65-(1-R327)*(1+A354)*K65)/((B65+(1-R327)*(1+A354)*K65)/2))*V65, 0)</f>
        <v>1.7673744030246152</v>
      </c>
      <c r="L62" s="1"/>
      <c r="V62" s="3"/>
      <c r="W62" s="3"/>
    </row>
    <row r="63" spans="1:26" x14ac:dyDescent="0.2">
      <c r="A63" s="1"/>
      <c r="C63" s="1"/>
      <c r="D63" s="1"/>
      <c r="G63" s="1"/>
      <c r="I63" s="1"/>
      <c r="J63" s="1"/>
      <c r="K63" s="1"/>
      <c r="L63" s="1"/>
    </row>
    <row r="64" spans="1:26" x14ac:dyDescent="0.2">
      <c r="A64" s="1"/>
      <c r="B64" t="s">
        <v>651</v>
      </c>
      <c r="C64" s="1"/>
      <c r="D64" s="1"/>
      <c r="E64" t="s">
        <v>8</v>
      </c>
      <c r="G64" s="1"/>
      <c r="H64" t="s">
        <v>9</v>
      </c>
      <c r="I64" s="1"/>
      <c r="J64" s="1"/>
      <c r="K64" t="s">
        <v>247</v>
      </c>
      <c r="L64" s="1"/>
      <c r="N64" s="43" t="s">
        <v>370</v>
      </c>
      <c r="R64" s="43" t="s">
        <v>469</v>
      </c>
      <c r="V64" s="43" t="s">
        <v>470</v>
      </c>
      <c r="W64" s="3"/>
      <c r="Z64" t="s">
        <v>6</v>
      </c>
    </row>
    <row r="65" spans="1:26" x14ac:dyDescent="0.2">
      <c r="B65" s="1">
        <f>C68*E68+G68</f>
        <v>10.76923076923077</v>
      </c>
      <c r="E65">
        <f>B121*B365</f>
        <v>12.047289963503646</v>
      </c>
      <c r="H65" s="2">
        <f>B177*B366</f>
        <v>10.996961111111114</v>
      </c>
      <c r="K65" s="2">
        <f>B233*B367</f>
        <v>10.867828125000003</v>
      </c>
      <c r="N65" s="43">
        <f>MIN(Z65,Z121*B365)</f>
        <v>235.78267500000001</v>
      </c>
      <c r="R65" s="43">
        <f>MIN(Z65,Z177*B366)</f>
        <v>67.86696000000002</v>
      </c>
      <c r="V65" s="43">
        <f>MIN(Z65,Z233*B367)</f>
        <v>14.904450000000001</v>
      </c>
      <c r="W65" s="3"/>
      <c r="Z65" s="1">
        <f>B65*I68</f>
        <v>750.00000000000011</v>
      </c>
    </row>
    <row r="66" spans="1:26" x14ac:dyDescent="0.2">
      <c r="W66" s="3"/>
    </row>
    <row r="67" spans="1:26" x14ac:dyDescent="0.2">
      <c r="C67" t="s">
        <v>150</v>
      </c>
      <c r="E67" t="s">
        <v>7</v>
      </c>
      <c r="G67" t="s">
        <v>666</v>
      </c>
      <c r="I67" t="s">
        <v>5</v>
      </c>
      <c r="J67" s="1"/>
      <c r="K67" t="s">
        <v>96</v>
      </c>
      <c r="L67" s="1"/>
      <c r="R67" s="2"/>
      <c r="W67" s="3"/>
    </row>
    <row r="68" spans="1:26" x14ac:dyDescent="0.2">
      <c r="A68" s="1"/>
      <c r="B68" s="1"/>
      <c r="C68" s="1">
        <f>B282</f>
        <v>4.884615384615385</v>
      </c>
      <c r="D68" s="1"/>
      <c r="E68" s="1">
        <f>A270</f>
        <v>1.4</v>
      </c>
      <c r="G68" s="2">
        <f>K283</f>
        <v>3.9307692307692301</v>
      </c>
      <c r="I68" s="1">
        <f>K68/E68</f>
        <v>69.642857142857153</v>
      </c>
      <c r="J68" s="1"/>
      <c r="K68" s="1">
        <f>A304*M277</f>
        <v>97.5</v>
      </c>
      <c r="L68" s="1"/>
    </row>
    <row r="70" spans="1:26" x14ac:dyDescent="0.2">
      <c r="A70" t="s">
        <v>373</v>
      </c>
      <c r="H70" t="s">
        <v>555</v>
      </c>
      <c r="K70" t="s">
        <v>478</v>
      </c>
    </row>
    <row r="71" spans="1:26" x14ac:dyDescent="0.2">
      <c r="A71" s="2">
        <f>H71-K71</f>
        <v>-88.750946658982912</v>
      </c>
      <c r="H71" s="3">
        <f>K127</f>
        <v>126.64996736150499</v>
      </c>
      <c r="K71" s="3">
        <f>IF((B78-(1-A328)*(1+A355)*E78)/((B78+(1-A328)*(1+A355)*E78)/2)&gt;0, ((B78-(1-A328)*(1+A355)*E78)/((B78+(1-A328)*(1+A355)*E78)/2))*N78, 0)</f>
        <v>215.4009140204879</v>
      </c>
    </row>
    <row r="72" spans="1:26" x14ac:dyDescent="0.2">
      <c r="C72" t="s">
        <v>372</v>
      </c>
      <c r="H72" t="s">
        <v>554</v>
      </c>
      <c r="K72" t="s">
        <v>473</v>
      </c>
    </row>
    <row r="73" spans="1:26" x14ac:dyDescent="0.2">
      <c r="C73" s="13">
        <f>H73-K73</f>
        <v>24.55035564289647</v>
      </c>
      <c r="H73" s="3">
        <f>K183</f>
        <v>24.55035564289647</v>
      </c>
      <c r="K73" s="3">
        <f>IF((B78-(1-J328)*(1+A355)*H78)/((B78+(1-J328)*(1+A355)*H78)/2)&gt;0, ((B78-(1-J328)*(1+A355)*H78)/((B78+(1-J328)*(1+A355)*H78)/2))*R78, 0)</f>
        <v>0</v>
      </c>
    </row>
    <row r="74" spans="1:26" x14ac:dyDescent="0.2">
      <c r="E74" t="s">
        <v>371</v>
      </c>
      <c r="H74" t="s">
        <v>553</v>
      </c>
      <c r="K74" t="s">
        <v>477</v>
      </c>
    </row>
    <row r="75" spans="1:26" x14ac:dyDescent="0.2">
      <c r="E75" s="13">
        <f>H75-K75</f>
        <v>6.5623057551082322</v>
      </c>
      <c r="H75" s="25">
        <f>K239</f>
        <v>6.5623057551082322</v>
      </c>
      <c r="K75" s="3">
        <f>IF((B78-(1-R328)*(1+A355)*K78)/((B78+(1-R328)*(1+A355)*K78)/2)&gt;0, ((B78-(1-R328)*(1+A355)*K78)/((B78+(1-R328)*(1+A355)*K78)/2))*V78, 0)</f>
        <v>0</v>
      </c>
    </row>
    <row r="77" spans="1:26" x14ac:dyDescent="0.2">
      <c r="B77" t="s">
        <v>652</v>
      </c>
      <c r="E77" t="s">
        <v>13</v>
      </c>
      <c r="H77" t="s">
        <v>14</v>
      </c>
      <c r="K77" t="s">
        <v>248</v>
      </c>
      <c r="N77" s="43" t="s">
        <v>374</v>
      </c>
      <c r="R77" s="43" t="s">
        <v>375</v>
      </c>
      <c r="V77" s="43" t="s">
        <v>376</v>
      </c>
      <c r="W77" s="3"/>
      <c r="Z77" t="s">
        <v>11</v>
      </c>
    </row>
    <row r="78" spans="1:26" x14ac:dyDescent="0.2">
      <c r="B78" s="1">
        <f>C81*E81+G81</f>
        <v>5.384615384615385</v>
      </c>
      <c r="E78">
        <f>B134*B365</f>
        <v>8.0315266423357663</v>
      </c>
      <c r="H78" s="2">
        <f>B190*B366</f>
        <v>6.5981766666666672</v>
      </c>
      <c r="K78" s="2">
        <f>B246*B367</f>
        <v>7.2452187500000012</v>
      </c>
      <c r="N78" s="43">
        <f>MIN(Z78,Z134*B365)</f>
        <v>235.78267500000001</v>
      </c>
      <c r="R78" s="43">
        <f>MIN(Z78,Z190*B366)</f>
        <v>67.86696000000002</v>
      </c>
      <c r="V78" s="43">
        <f>MIN(Z78,Z246*B367)</f>
        <v>14.904450000000001</v>
      </c>
      <c r="W78" s="3"/>
      <c r="Z78" s="1">
        <f>B78*I81</f>
        <v>750.00000000000011</v>
      </c>
    </row>
    <row r="80" spans="1:26" ht="16" x14ac:dyDescent="0.2">
      <c r="C80" t="s">
        <v>150</v>
      </c>
      <c r="E80" t="s">
        <v>12</v>
      </c>
      <c r="G80" t="s">
        <v>667</v>
      </c>
      <c r="I80" t="s">
        <v>10</v>
      </c>
      <c r="K80" t="s">
        <v>97</v>
      </c>
    </row>
    <row r="81" spans="1:26" x14ac:dyDescent="0.2">
      <c r="C81" s="1">
        <f>B282</f>
        <v>4.884615384615385</v>
      </c>
      <c r="E81" s="1">
        <f>A271</f>
        <v>0.7</v>
      </c>
      <c r="G81" s="2">
        <f>K284</f>
        <v>1.9653846153846151</v>
      </c>
      <c r="I81" s="1">
        <f>K81/E81</f>
        <v>139.28571428571431</v>
      </c>
      <c r="K81" s="1">
        <f>A305*M277</f>
        <v>97.5</v>
      </c>
    </row>
    <row r="82" spans="1:26" x14ac:dyDescent="0.2">
      <c r="M82" s="1"/>
      <c r="O82" s="1"/>
      <c r="S82" s="1"/>
    </row>
    <row r="83" spans="1:26" x14ac:dyDescent="0.2">
      <c r="A83" t="s">
        <v>380</v>
      </c>
      <c r="B83" s="1"/>
      <c r="C83" s="1"/>
      <c r="D83" s="1"/>
      <c r="E83" s="1"/>
      <c r="G83" s="1"/>
      <c r="H83" t="s">
        <v>552</v>
      </c>
      <c r="J83" s="1"/>
      <c r="K83" t="s">
        <v>474</v>
      </c>
      <c r="L83" s="1"/>
      <c r="R83" s="2"/>
      <c r="W83" s="3"/>
    </row>
    <row r="84" spans="1:26" x14ac:dyDescent="0.2">
      <c r="A84" s="2">
        <f>H84-K84</f>
        <v>86.191603321249104</v>
      </c>
      <c r="B84" s="1"/>
      <c r="C84" s="1"/>
      <c r="D84" s="1"/>
      <c r="E84" s="1"/>
      <c r="G84" s="1"/>
      <c r="H84" s="3">
        <f>K140</f>
        <v>98.4785876127482</v>
      </c>
      <c r="I84" s="1"/>
      <c r="J84" s="1"/>
      <c r="K84" s="3">
        <f>IF((B91-(1-A329)*(1+A356)*E91)/((B91+(1-A329)*(1+A356)*E91)/2)&gt;0, ((B91-(1-A329)*(1+A356)*E91)/((B91+(1-A329)*(1+A356)*E91)/2))*N91, 0)</f>
        <v>12.286984291499095</v>
      </c>
      <c r="L84" s="1"/>
      <c r="M84" s="1"/>
      <c r="W84" s="3"/>
    </row>
    <row r="85" spans="1:26" x14ac:dyDescent="0.2">
      <c r="B85" s="1"/>
      <c r="C85" t="s">
        <v>381</v>
      </c>
      <c r="D85" s="1"/>
      <c r="E85" s="1"/>
      <c r="G85" s="1"/>
      <c r="H85" t="s">
        <v>551</v>
      </c>
      <c r="I85" s="1"/>
      <c r="J85" s="1"/>
      <c r="K85" t="s">
        <v>475</v>
      </c>
      <c r="L85" s="1"/>
      <c r="M85" s="1"/>
    </row>
    <row r="86" spans="1:26" x14ac:dyDescent="0.2">
      <c r="A86" s="1"/>
      <c r="B86" s="1"/>
      <c r="C86" s="13">
        <f>H86-K86</f>
        <v>17.934188229572182</v>
      </c>
      <c r="D86" s="1"/>
      <c r="G86" s="1"/>
      <c r="H86" s="3">
        <f>K196</f>
        <v>17.934188229572182</v>
      </c>
      <c r="I86" s="1"/>
      <c r="J86" s="1"/>
      <c r="K86" s="3">
        <f>IF((B91-(1-J329)*(1+A356)*H91)/((B91+(1-J329)*(1+A356)*H91)/2)&gt;0,  ((B91-(1-J329)*(1+A356)*H91)/((B91+(1-J329)*(1+A356)*H91)/2))*R91, 0)</f>
        <v>0</v>
      </c>
      <c r="L86" s="1"/>
      <c r="M86" s="1"/>
    </row>
    <row r="87" spans="1:26" x14ac:dyDescent="0.2">
      <c r="A87" s="1"/>
      <c r="B87" s="1"/>
      <c r="D87" s="1"/>
      <c r="E87" t="s">
        <v>382</v>
      </c>
      <c r="G87" s="1"/>
      <c r="H87" t="s">
        <v>550</v>
      </c>
      <c r="I87" s="1"/>
      <c r="J87" s="1"/>
      <c r="K87" t="s">
        <v>476</v>
      </c>
      <c r="L87" s="1"/>
      <c r="M87" s="1"/>
    </row>
    <row r="88" spans="1:26" x14ac:dyDescent="0.2">
      <c r="A88" s="1"/>
      <c r="B88" s="1"/>
      <c r="C88" s="1"/>
      <c r="D88" s="1"/>
      <c r="E88" s="13">
        <f>H88-K88</f>
        <v>4.3748705034054858</v>
      </c>
      <c r="G88" s="1"/>
      <c r="H88" s="3">
        <f>K252</f>
        <v>4.3748705034054858</v>
      </c>
      <c r="I88" s="1"/>
      <c r="J88" s="1"/>
      <c r="K88" s="3">
        <f>IF((B91-(1-R329)*(1+A356)*K91)/((B91+(1-R329)*(1+A356)*K91)/2)&gt;0, ((B91-(1-R329)*(1+A356)*K91)/((B91+(1-R329)*(1+A356)*K91)/2))*V91, 0)</f>
        <v>0</v>
      </c>
      <c r="L88" s="1"/>
      <c r="M88" s="1"/>
    </row>
    <row r="89" spans="1:26" x14ac:dyDescent="0.2">
      <c r="I89" s="1"/>
      <c r="J89" s="1"/>
      <c r="L89" s="1"/>
      <c r="M89" s="1"/>
    </row>
    <row r="90" spans="1:26" x14ac:dyDescent="0.2">
      <c r="A90" s="1"/>
      <c r="B90" t="s">
        <v>653</v>
      </c>
      <c r="E90" t="s">
        <v>18</v>
      </c>
      <c r="H90" t="s">
        <v>286</v>
      </c>
      <c r="K90" t="s">
        <v>249</v>
      </c>
      <c r="L90" s="1"/>
      <c r="M90" s="1"/>
      <c r="N90" s="43" t="s">
        <v>377</v>
      </c>
      <c r="R90" s="43" t="s">
        <v>378</v>
      </c>
      <c r="V90" s="43" t="s">
        <v>379</v>
      </c>
      <c r="W90" s="3"/>
      <c r="Z90" t="s">
        <v>16</v>
      </c>
    </row>
    <row r="91" spans="1:26" x14ac:dyDescent="0.2">
      <c r="A91" s="1"/>
      <c r="B91" s="1">
        <f>C94*E94+G94</f>
        <v>3.0769230769230771</v>
      </c>
      <c r="E91">
        <f>B147*B365</f>
        <v>4.5894437956204372</v>
      </c>
      <c r="H91">
        <f>B203*B366</f>
        <v>3.7703866666666679</v>
      </c>
      <c r="K91" s="2">
        <f>B259*B367</f>
        <v>4.1401249999999994</v>
      </c>
      <c r="L91" s="1"/>
      <c r="M91" s="1"/>
      <c r="N91" s="43">
        <f>MIN(Z91,Z147*B365)</f>
        <v>157.18844999999999</v>
      </c>
      <c r="R91" s="43">
        <f>MIN(Z91,Z203*B366)</f>
        <v>45.244640000000011</v>
      </c>
      <c r="V91" s="43">
        <f>MIN(Z91,Z259*B367)</f>
        <v>9.9363000000000028</v>
      </c>
      <c r="Z91" s="1">
        <f>B91*I94</f>
        <v>500</v>
      </c>
    </row>
    <row r="92" spans="1:26" x14ac:dyDescent="0.2">
      <c r="A92" s="1"/>
      <c r="B92" s="1"/>
      <c r="C92" s="1"/>
      <c r="D92" s="1"/>
      <c r="E92" s="1"/>
      <c r="G92" s="1"/>
      <c r="H92" s="1"/>
      <c r="I92" s="1"/>
      <c r="J92" s="1"/>
      <c r="K92" s="1"/>
      <c r="L92" s="1"/>
      <c r="M92" s="1"/>
      <c r="W92" s="3"/>
    </row>
    <row r="93" spans="1:26" x14ac:dyDescent="0.2">
      <c r="A93" s="1"/>
      <c r="B93" s="1"/>
      <c r="C93" t="s">
        <v>150</v>
      </c>
      <c r="D93" s="1"/>
      <c r="E93" t="s">
        <v>17</v>
      </c>
      <c r="G93" t="s">
        <v>668</v>
      </c>
      <c r="H93" s="1"/>
      <c r="I93" t="s">
        <v>15</v>
      </c>
      <c r="J93" s="1"/>
      <c r="K93" t="s">
        <v>98</v>
      </c>
      <c r="L93" s="1"/>
      <c r="W93" s="3"/>
    </row>
    <row r="94" spans="1:26" x14ac:dyDescent="0.2">
      <c r="A94" s="1"/>
      <c r="B94" s="1"/>
      <c r="C94" s="1">
        <f>B282</f>
        <v>4.884615384615385</v>
      </c>
      <c r="D94" s="1"/>
      <c r="E94" s="1">
        <f>A272</f>
        <v>0.4</v>
      </c>
      <c r="G94" s="2">
        <f>K285</f>
        <v>1.1230769230769231</v>
      </c>
      <c r="H94" s="1"/>
      <c r="I94" s="1">
        <f>K94/E94</f>
        <v>162.5</v>
      </c>
      <c r="J94" s="1"/>
      <c r="K94" s="1">
        <f>A306*M277</f>
        <v>65</v>
      </c>
      <c r="L94" s="1"/>
      <c r="W94" s="3"/>
    </row>
    <row r="95" spans="1:26" x14ac:dyDescent="0.2">
      <c r="A95" s="1"/>
      <c r="B95" s="1"/>
      <c r="H95" s="1"/>
      <c r="J95" s="1"/>
      <c r="L95" s="1"/>
      <c r="M95" s="1"/>
      <c r="W95" s="3"/>
    </row>
    <row r="98" spans="1:26" ht="16" thickBot="1" x14ac:dyDescent="0.25">
      <c r="A98" s="1"/>
      <c r="B98" s="1"/>
      <c r="C98" s="1"/>
      <c r="D98" s="1"/>
      <c r="E98" s="47" t="s">
        <v>684</v>
      </c>
      <c r="F98" s="40"/>
      <c r="G98" s="44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5"/>
      <c r="S98" s="40"/>
      <c r="T98" s="10"/>
      <c r="U98" s="41"/>
    </row>
    <row r="99" spans="1:26" x14ac:dyDescent="0.2">
      <c r="W99" s="3"/>
    </row>
    <row r="100" spans="1:26" x14ac:dyDescent="0.2">
      <c r="A100" t="s">
        <v>385</v>
      </c>
      <c r="H100" t="s">
        <v>549</v>
      </c>
      <c r="K100" t="s">
        <v>479</v>
      </c>
      <c r="W100" s="3"/>
    </row>
    <row r="101" spans="1:26" x14ac:dyDescent="0.2">
      <c r="A101" s="2">
        <f>H101-K101</f>
        <v>1.7357766811568425</v>
      </c>
      <c r="B101" s="1"/>
      <c r="D101" s="1"/>
      <c r="H101" s="3">
        <f>K45</f>
        <v>45.778524646084726</v>
      </c>
      <c r="J101" s="1"/>
      <c r="K101">
        <f>IF((B108-(1-A333)*(1+J353)*E108)/((B108+(1-A333)*(1+J353)*E108)/2)&gt;0, ((B108-(1-A333)*(1+J353)*E108)/((B108+(1-A333)*(1+J353)*E108)/2))*N108, 0)</f>
        <v>44.042747964927884</v>
      </c>
      <c r="L101" s="1"/>
    </row>
    <row r="102" spans="1:26" x14ac:dyDescent="0.2">
      <c r="B102" s="1"/>
      <c r="C102" t="s">
        <v>386</v>
      </c>
      <c r="D102" s="1"/>
      <c r="E102" s="1"/>
      <c r="G102" s="1"/>
      <c r="H102" t="s">
        <v>548</v>
      </c>
      <c r="I102" s="1"/>
      <c r="J102" s="1"/>
      <c r="K102" t="s">
        <v>484</v>
      </c>
      <c r="L102" s="1"/>
      <c r="M102" s="1"/>
      <c r="W102" s="3"/>
    </row>
    <row r="103" spans="1:26" x14ac:dyDescent="0.2">
      <c r="C103" s="13">
        <f>H103-K103</f>
        <v>3.358917662679314</v>
      </c>
      <c r="H103" s="3">
        <f>K159</f>
        <v>7.5963201023371507</v>
      </c>
      <c r="K103" s="3">
        <f>IF((B108-(1-J333)*(1+J353)*H108)/((B108+(1-J333)*(1+J353)*H108)/2)&gt;0, ((B108-(1-J333)*(1+J353)*H108)/((B108+(1-J333)*(1+J353)*H108)/2))*R108, 0)</f>
        <v>4.2374024396578367</v>
      </c>
    </row>
    <row r="104" spans="1:26" x14ac:dyDescent="0.2">
      <c r="E104" t="s">
        <v>387</v>
      </c>
      <c r="H104" t="s">
        <v>547</v>
      </c>
      <c r="K104" t="s">
        <v>483</v>
      </c>
    </row>
    <row r="105" spans="1:26" x14ac:dyDescent="0.2">
      <c r="E105" s="13">
        <f>H105-K105</f>
        <v>-3.5313888600057468</v>
      </c>
      <c r="H105" s="3">
        <f>K215</f>
        <v>0</v>
      </c>
      <c r="K105" s="3">
        <f>IF((B108-(1-R333)*(1+J353)*K108)/((B108+(1-R333)*(1+J353)*K108)/2)&gt;0, ((B108-(1-R333)*(1+J353)*K108)/((B108+(1-R333)*(1+J353)*K108)/2))*V108, 0)</f>
        <v>3.5313888600057468</v>
      </c>
    </row>
    <row r="106" spans="1:26" x14ac:dyDescent="0.2">
      <c r="U106" s="7"/>
    </row>
    <row r="107" spans="1:26" x14ac:dyDescent="0.2">
      <c r="B107" t="s">
        <v>654</v>
      </c>
      <c r="E107" t="s">
        <v>61</v>
      </c>
      <c r="H107" t="s">
        <v>64</v>
      </c>
      <c r="K107" t="s">
        <v>250</v>
      </c>
      <c r="N107" s="43" t="s">
        <v>403</v>
      </c>
      <c r="R107" s="43" t="s">
        <v>384</v>
      </c>
      <c r="V107" s="43" t="s">
        <v>383</v>
      </c>
      <c r="Z107" t="s">
        <v>21</v>
      </c>
    </row>
    <row r="108" spans="1:26" x14ac:dyDescent="0.2">
      <c r="B108" s="1">
        <f>C111*E111+G111</f>
        <v>583.94160583941607</v>
      </c>
      <c r="E108" s="2">
        <f>B52*B368</f>
        <v>587.24220709404756</v>
      </c>
      <c r="H108">
        <f>B164*B371</f>
        <v>559.68290856541262</v>
      </c>
      <c r="K108" s="2">
        <f>B220*B373</f>
        <v>474.09494781582231</v>
      </c>
      <c r="N108" s="43">
        <f>MIN(Z108*B365, Z52)</f>
        <v>157.18844999999999</v>
      </c>
      <c r="R108" s="43">
        <f>MIN(Z108*B365, Z164*B366)</f>
        <v>45.244640000000011</v>
      </c>
      <c r="V108" s="43">
        <f>MIN(Z108*B365, Z220*B367)</f>
        <v>9.936300000000001</v>
      </c>
      <c r="Z108" s="8">
        <f>B108*I111</f>
        <v>5000</v>
      </c>
    </row>
    <row r="110" spans="1:26" x14ac:dyDescent="0.2">
      <c r="C110" t="s">
        <v>151</v>
      </c>
      <c r="E110" t="s">
        <v>22</v>
      </c>
      <c r="G110" t="s">
        <v>669</v>
      </c>
      <c r="I110" t="s">
        <v>20</v>
      </c>
      <c r="K110" t="s">
        <v>287</v>
      </c>
    </row>
    <row r="111" spans="1:26" x14ac:dyDescent="0.2">
      <c r="A111" s="1"/>
      <c r="B111" s="1"/>
      <c r="C111" s="1">
        <f>B283</f>
        <v>83.029197080291951</v>
      </c>
      <c r="D111" s="1"/>
      <c r="E111" s="1">
        <f>F269</f>
        <v>3.2</v>
      </c>
      <c r="G111" s="2">
        <f>K287</f>
        <v>318.24817518248182</v>
      </c>
      <c r="H111" s="1"/>
      <c r="I111" s="1">
        <f>K111/E111</f>
        <v>8.5625</v>
      </c>
      <c r="J111" s="1"/>
      <c r="K111" s="1">
        <f>H303*M278</f>
        <v>27.400000000000002</v>
      </c>
      <c r="L111" s="1"/>
      <c r="N111" s="43"/>
      <c r="O111" s="41"/>
      <c r="P111" s="41"/>
      <c r="Q111" s="41"/>
      <c r="R111" s="43"/>
      <c r="S111" s="41"/>
      <c r="V111" s="3"/>
      <c r="W111" s="3"/>
    </row>
    <row r="112" spans="1:26" x14ac:dyDescent="0.2">
      <c r="A112" s="1"/>
      <c r="B112" s="1"/>
      <c r="C112" s="1"/>
      <c r="D112" s="1"/>
      <c r="E112" s="1"/>
      <c r="H112" s="1"/>
      <c r="J112" s="1"/>
      <c r="L112" s="1"/>
      <c r="M112" s="8"/>
    </row>
    <row r="113" spans="1:26" x14ac:dyDescent="0.2">
      <c r="A113" t="s">
        <v>328</v>
      </c>
      <c r="B113" s="1"/>
      <c r="C113" s="1"/>
      <c r="D113" s="1"/>
      <c r="E113" s="1"/>
      <c r="H113" t="s">
        <v>546</v>
      </c>
      <c r="J113" s="1"/>
      <c r="K113" t="s">
        <v>480</v>
      </c>
      <c r="L113" s="1"/>
      <c r="M113" s="8"/>
    </row>
    <row r="114" spans="1:26" x14ac:dyDescent="0.2">
      <c r="A114" s="2">
        <f>H114-K114</f>
        <v>60.611678255889984</v>
      </c>
      <c r="B114" s="1"/>
      <c r="C114" s="1"/>
      <c r="D114" s="1"/>
      <c r="E114" s="1"/>
      <c r="H114" s="3">
        <f>K58</f>
        <v>133.26209614196623</v>
      </c>
      <c r="J114" s="1"/>
      <c r="K114" s="3">
        <f>IF((B121-(1-A334)*(1+J354)*E121)/((B121+(1-A334)*(1+J354)*E121)/2)&gt;0, ((B121-(1-A334)*(1+J354)*E121)/((B121+(1-A334)*(1+J354)*E121)/2))*N121, 0)</f>
        <v>72.650417886076241</v>
      </c>
      <c r="L114" s="1"/>
      <c r="M114" s="8"/>
    </row>
    <row r="115" spans="1:26" x14ac:dyDescent="0.2">
      <c r="B115" s="1"/>
      <c r="C115" t="s">
        <v>329</v>
      </c>
      <c r="D115" s="1"/>
      <c r="E115" s="1"/>
      <c r="H115" t="s">
        <v>545</v>
      </c>
      <c r="J115" s="1"/>
      <c r="K115" t="s">
        <v>481</v>
      </c>
      <c r="L115" s="1"/>
      <c r="M115" s="8"/>
    </row>
    <row r="116" spans="1:26" x14ac:dyDescent="0.2">
      <c r="A116" s="1"/>
      <c r="B116" s="1"/>
      <c r="C116" s="13">
        <f>H116-K116</f>
        <v>-13.081777272171447</v>
      </c>
      <c r="D116" s="1"/>
      <c r="E116" s="1"/>
      <c r="H116" s="3">
        <f>K172</f>
        <v>4.8367410283951919</v>
      </c>
      <c r="J116" s="1"/>
      <c r="K116" s="3">
        <f>IF((B121-(1-J334)*(1+J354)*H121)/((B121+(1-J334)*(1+J354)*H121)/2)&gt;0, ((B121-(1-J334)*(1+J354)*H121)/((B121+(1-J334)*(1+J354)*H121)/2))*R121, 0)</f>
        <v>17.918518300566639</v>
      </c>
      <c r="L116" s="1"/>
      <c r="M116" s="8"/>
    </row>
    <row r="117" spans="1:26" x14ac:dyDescent="0.2">
      <c r="A117" s="1"/>
      <c r="B117" s="1"/>
      <c r="D117" s="1"/>
      <c r="E117" t="s">
        <v>330</v>
      </c>
      <c r="H117" t="s">
        <v>566</v>
      </c>
      <c r="J117" s="1"/>
      <c r="K117" t="s">
        <v>482</v>
      </c>
      <c r="L117" s="1"/>
      <c r="M117" s="8"/>
    </row>
    <row r="118" spans="1:26" x14ac:dyDescent="0.2">
      <c r="A118" s="1"/>
      <c r="B118" s="1"/>
      <c r="C118" s="1"/>
      <c r="D118" s="1"/>
      <c r="E118" s="13">
        <f>H118-K118</f>
        <v>-2.4412467699910629</v>
      </c>
      <c r="H118" s="3">
        <f>K228</f>
        <v>2.7443020771399245</v>
      </c>
      <c r="J118" s="1"/>
      <c r="K118" s="3">
        <f>IF((B121-(1-R334)*(1+J354)*K121)/((B121+(1-R334)*(1+J354)*K121)/2)&gt;0, ((B121-(1-R334)*(1+J354)*K121)/((B121+(1-R334)*(1+J354)*K121)/2))*V121, 0)</f>
        <v>5.1855488471309874</v>
      </c>
      <c r="L118" s="1"/>
      <c r="M118" s="8"/>
    </row>
    <row r="119" spans="1:26" x14ac:dyDescent="0.2">
      <c r="A119" s="1"/>
      <c r="B119" s="1"/>
      <c r="C119" s="1"/>
      <c r="D119" s="1"/>
      <c r="J119" s="1"/>
      <c r="L119" s="1"/>
      <c r="M119" s="8"/>
    </row>
    <row r="120" spans="1:26" x14ac:dyDescent="0.2">
      <c r="A120" s="1"/>
      <c r="B120" t="s">
        <v>655</v>
      </c>
      <c r="D120" s="1"/>
      <c r="E120" t="s">
        <v>62</v>
      </c>
      <c r="H120" t="s">
        <v>63</v>
      </c>
      <c r="K120" t="s">
        <v>251</v>
      </c>
      <c r="L120" s="1"/>
      <c r="M120" s="8"/>
      <c r="N120" s="43" t="s">
        <v>402</v>
      </c>
      <c r="R120" s="43" t="s">
        <v>388</v>
      </c>
      <c r="V120" s="43" t="s">
        <v>389</v>
      </c>
      <c r="Z120" t="s">
        <v>24</v>
      </c>
    </row>
    <row r="121" spans="1:26" x14ac:dyDescent="0.2">
      <c r="B121" s="8">
        <f>C124*E124+G124</f>
        <v>383.21167883211672</v>
      </c>
      <c r="E121" s="2">
        <f>B65*B368</f>
        <v>342.55795413819436</v>
      </c>
      <c r="H121">
        <f>B177*B371</f>
        <v>349.80181785338283</v>
      </c>
      <c r="K121" s="2">
        <f>B233*B373</f>
        <v>345.69423278237059</v>
      </c>
      <c r="N121" s="43">
        <f>MIN(Z121*B365, Z65)</f>
        <v>235.78267500000001</v>
      </c>
      <c r="R121" s="43">
        <f>MIN(Z121*B365, Z177*B366)</f>
        <v>67.86696000000002</v>
      </c>
      <c r="V121" s="43">
        <f>MIN(Z121*B365,Z233*B367)</f>
        <v>14.904450000000001</v>
      </c>
      <c r="Z121" s="8">
        <f>B121*I124</f>
        <v>7500.0000000000009</v>
      </c>
    </row>
    <row r="122" spans="1:26" x14ac:dyDescent="0.2">
      <c r="W122" s="3"/>
    </row>
    <row r="123" spans="1:26" x14ac:dyDescent="0.2">
      <c r="C123" t="s">
        <v>151</v>
      </c>
      <c r="D123" s="1"/>
      <c r="E123" t="s">
        <v>25</v>
      </c>
      <c r="G123" t="s">
        <v>670</v>
      </c>
      <c r="H123" s="1"/>
      <c r="I123" t="s">
        <v>23</v>
      </c>
      <c r="J123" s="1"/>
      <c r="K123" t="s">
        <v>288</v>
      </c>
      <c r="W123" s="3"/>
    </row>
    <row r="124" spans="1:26" x14ac:dyDescent="0.2">
      <c r="A124" s="1"/>
      <c r="C124" s="8">
        <f>B283</f>
        <v>83.029197080291951</v>
      </c>
      <c r="D124" s="1"/>
      <c r="E124" s="8">
        <f>F270</f>
        <v>2.0999999999999996</v>
      </c>
      <c r="G124" s="2">
        <f>K288</f>
        <v>208.85036496350361</v>
      </c>
      <c r="H124" s="1"/>
      <c r="I124" s="8">
        <f>K124/E124</f>
        <v>19.571428571428577</v>
      </c>
      <c r="J124" s="1"/>
      <c r="K124" s="8">
        <f>H304*M278</f>
        <v>41.1</v>
      </c>
    </row>
    <row r="126" spans="1:26" x14ac:dyDescent="0.2">
      <c r="A126" t="s">
        <v>393</v>
      </c>
      <c r="H126" t="s">
        <v>544</v>
      </c>
      <c r="K126" t="s">
        <v>485</v>
      </c>
    </row>
    <row r="127" spans="1:26" x14ac:dyDescent="0.2">
      <c r="A127" s="2">
        <f>H127-K127</f>
        <v>88.750946658982912</v>
      </c>
      <c r="H127" s="3">
        <f>K71</f>
        <v>215.4009140204879</v>
      </c>
      <c r="J127" s="8"/>
      <c r="K127" s="3">
        <f>IF((B134-(1-A335)*(1+J355)*E134)/((B134+(1-A335)*(1+J355)*E134)/2)&gt;0, ((B134-(1-A335)*(1+J355)*E134)/((B134+(1-A335)*(1+J355)*E134)/2))*N134, 0)</f>
        <v>126.64996736150499</v>
      </c>
      <c r="L127" s="8"/>
      <c r="W127" s="3"/>
    </row>
    <row r="128" spans="1:26" x14ac:dyDescent="0.2">
      <c r="C128" t="s">
        <v>394</v>
      </c>
      <c r="H128" t="s">
        <v>543</v>
      </c>
      <c r="J128" s="8"/>
      <c r="K128" t="s">
        <v>486</v>
      </c>
      <c r="L128" s="8"/>
      <c r="M128" s="8"/>
      <c r="V128" s="3"/>
      <c r="W128" s="3"/>
    </row>
    <row r="129" spans="1:26" x14ac:dyDescent="0.2">
      <c r="B129" s="8"/>
      <c r="C129" s="13">
        <f>H129-K129</f>
        <v>-28.890589014092779</v>
      </c>
      <c r="D129" s="8"/>
      <c r="H129" s="3">
        <f>K185</f>
        <v>0</v>
      </c>
      <c r="J129" s="8"/>
      <c r="K129" s="3">
        <f>IF((B134-(1-J335)*(1+J355)*H134)/((B134+(1-J335)*(1+J355)*H134)/2)&gt;0, ((B134-(1-J335)*(1+J355)*H134)/((B134+(1-J335)*(1+J355)*H134)/2))*R134, 0)</f>
        <v>28.890589014092779</v>
      </c>
      <c r="L129" s="8"/>
      <c r="M129" s="8"/>
    </row>
    <row r="130" spans="1:26" x14ac:dyDescent="0.2">
      <c r="A130" s="8"/>
      <c r="B130" s="8"/>
      <c r="D130" s="8"/>
      <c r="E130" t="s">
        <v>392</v>
      </c>
      <c r="G130" s="8"/>
      <c r="H130" t="s">
        <v>542</v>
      </c>
      <c r="I130" s="8"/>
      <c r="J130" s="8"/>
      <c r="K130" t="s">
        <v>487</v>
      </c>
      <c r="L130" s="8"/>
      <c r="M130" s="8"/>
      <c r="W130" s="3"/>
    </row>
    <row r="131" spans="1:26" x14ac:dyDescent="0.2">
      <c r="A131" s="8"/>
      <c r="B131" s="8"/>
      <c r="C131" s="8"/>
      <c r="D131" s="8"/>
      <c r="E131" s="13">
        <f>H131-K131</f>
        <v>-1.4092463315959463</v>
      </c>
      <c r="G131" s="8"/>
      <c r="H131" s="3">
        <f>K241</f>
        <v>0.88634581544540747</v>
      </c>
      <c r="I131" s="8"/>
      <c r="J131" s="8"/>
      <c r="K131" s="3">
        <f>IF((B134-(1-R335)*(1+J355)*K134)/((B134+(1-R335)*(1+J355)*K134)/2)&gt;0, ((B134-(1-R335)*(1+J355)*K134)/((B134+(1-R335)*(1+J355)*K134)/2))*V134, 0)</f>
        <v>2.2955921470413538</v>
      </c>
      <c r="L131" s="8"/>
      <c r="M131" s="8"/>
      <c r="V131" s="3"/>
      <c r="W131" s="3"/>
    </row>
    <row r="132" spans="1:26" x14ac:dyDescent="0.2">
      <c r="A132" s="8"/>
      <c r="B132" s="8"/>
      <c r="C132" s="8"/>
      <c r="D132" s="8"/>
      <c r="E132" s="8"/>
      <c r="G132" s="8"/>
      <c r="I132" s="8"/>
      <c r="J132" s="8"/>
      <c r="L132" s="8"/>
      <c r="M132" s="8"/>
      <c r="W132" s="3"/>
    </row>
    <row r="133" spans="1:26" x14ac:dyDescent="0.2">
      <c r="A133" s="8"/>
      <c r="B133" t="s">
        <v>656</v>
      </c>
      <c r="C133" s="8"/>
      <c r="D133" s="8"/>
      <c r="E133" t="s">
        <v>245</v>
      </c>
      <c r="G133" s="8"/>
      <c r="H133" t="s">
        <v>67</v>
      </c>
      <c r="I133" s="8"/>
      <c r="J133" s="8"/>
      <c r="K133" t="s">
        <v>252</v>
      </c>
      <c r="L133" s="8"/>
      <c r="M133" s="8"/>
      <c r="N133" s="43" t="s">
        <v>401</v>
      </c>
      <c r="R133" s="43" t="s">
        <v>390</v>
      </c>
      <c r="V133" s="43" t="s">
        <v>391</v>
      </c>
      <c r="W133" s="3"/>
      <c r="Z133" t="s">
        <v>259</v>
      </c>
    </row>
    <row r="134" spans="1:26" x14ac:dyDescent="0.2">
      <c r="B134" s="1">
        <f>C137*E137+G137</f>
        <v>255.47445255474452</v>
      </c>
      <c r="E134" s="2">
        <f>B78*B368</f>
        <v>171.27897706909718</v>
      </c>
      <c r="H134">
        <f>B190*B371</f>
        <v>209.88109071202967</v>
      </c>
      <c r="K134" s="2">
        <f>B246*B373</f>
        <v>230.4628218549137</v>
      </c>
      <c r="N134" s="43">
        <f>MIN(Z134*B365, Z78)</f>
        <v>235.78267500000001</v>
      </c>
      <c r="R134" s="43">
        <f>MIN(Z134*B365, Z190*B366)</f>
        <v>67.86696000000002</v>
      </c>
      <c r="V134" s="43">
        <f>MIN(Z134*B365, Z246*B367)</f>
        <v>14.904450000000001</v>
      </c>
      <c r="W134" s="4"/>
      <c r="Z134" s="1">
        <f>B134*I137</f>
        <v>7500.0000000000009</v>
      </c>
    </row>
    <row r="136" spans="1:26" ht="16" x14ac:dyDescent="0.2">
      <c r="C136" t="s">
        <v>151</v>
      </c>
      <c r="E136" t="s">
        <v>27</v>
      </c>
      <c r="G136" t="s">
        <v>671</v>
      </c>
      <c r="I136" t="s">
        <v>26</v>
      </c>
      <c r="K136" t="s">
        <v>289</v>
      </c>
    </row>
    <row r="137" spans="1:26" x14ac:dyDescent="0.2">
      <c r="C137" s="1">
        <f>B283</f>
        <v>83.029197080291951</v>
      </c>
      <c r="E137" s="1">
        <f>F271</f>
        <v>1.4</v>
      </c>
      <c r="G137" s="2">
        <f>K289</f>
        <v>139.23357664233578</v>
      </c>
      <c r="I137" s="1">
        <f>K137/E137</f>
        <v>29.357142857142861</v>
      </c>
      <c r="K137" s="1">
        <f>H305*M278</f>
        <v>41.1</v>
      </c>
      <c r="W137" s="3"/>
    </row>
    <row r="138" spans="1:26" x14ac:dyDescent="0.2">
      <c r="A138" s="1"/>
      <c r="B138" s="1"/>
      <c r="C138" s="1"/>
      <c r="D138" s="1"/>
      <c r="E138" s="1"/>
      <c r="H138" s="1"/>
      <c r="J138" s="1"/>
      <c r="K138" s="1"/>
      <c r="M138" s="1"/>
      <c r="W138" s="3"/>
    </row>
    <row r="139" spans="1:26" x14ac:dyDescent="0.2">
      <c r="A139" t="s">
        <v>399</v>
      </c>
      <c r="B139" s="1"/>
      <c r="C139" s="1"/>
      <c r="D139" s="1"/>
      <c r="E139" s="1"/>
      <c r="G139" s="1"/>
      <c r="H139" t="s">
        <v>541</v>
      </c>
      <c r="I139" s="1"/>
      <c r="J139" s="1"/>
      <c r="K139" t="s">
        <v>488</v>
      </c>
      <c r="L139" s="1"/>
      <c r="M139" s="1"/>
    </row>
    <row r="140" spans="1:26" x14ac:dyDescent="0.2">
      <c r="A140" s="2">
        <f>H140-K140</f>
        <v>-86.191603321249104</v>
      </c>
      <c r="B140" s="1"/>
      <c r="C140" s="1"/>
      <c r="D140" s="1"/>
      <c r="E140" s="1"/>
      <c r="G140" s="1"/>
      <c r="H140" s="3">
        <f>K84</f>
        <v>12.286984291499095</v>
      </c>
      <c r="I140" s="1"/>
      <c r="J140" s="1"/>
      <c r="K140" s="3">
        <f>IF((B147-(1-A336)*(1+J356)*E147)/((B147+(1-A336)*(1+J356)*E147)/2)&gt;0, ((B147-(1-A336)*(1+J356)*E147)/((B147+(1-A336)*(1+J356)*E147)/2))*N147, 0)</f>
        <v>98.4785876127482</v>
      </c>
      <c r="L140" s="1"/>
      <c r="M140" s="1"/>
    </row>
    <row r="141" spans="1:26" x14ac:dyDescent="0.2">
      <c r="B141" s="1"/>
      <c r="C141" t="s">
        <v>397</v>
      </c>
      <c r="D141" s="1"/>
      <c r="E141" s="1"/>
      <c r="G141" s="1"/>
      <c r="H141" t="s">
        <v>540</v>
      </c>
      <c r="I141" s="1"/>
      <c r="J141" s="1"/>
      <c r="K141" t="s">
        <v>489</v>
      </c>
      <c r="L141" s="1"/>
      <c r="M141" s="1"/>
    </row>
    <row r="142" spans="1:26" x14ac:dyDescent="0.2">
      <c r="A142" s="1"/>
      <c r="B142" s="1"/>
      <c r="C142" s="13">
        <f>H142-K142</f>
        <v>-17.116042608743378</v>
      </c>
      <c r="D142" s="1"/>
      <c r="E142" s="1"/>
      <c r="G142" s="1"/>
      <c r="H142" s="3">
        <f>K198</f>
        <v>0</v>
      </c>
      <c r="I142" s="1"/>
      <c r="J142" s="1"/>
      <c r="K142" s="3">
        <f>IF((B147-(1-J336)*(1+J356)*H147)/((B147+(1-J336)*(1+J356)*H147)/2)&gt;0, ((B147-(1-J336)*(1+J356)*H147)/((B147+(1-J336)*(1+J356)*H147)/2))*R147, 0)</f>
        <v>17.116042608743378</v>
      </c>
      <c r="L142" s="1"/>
      <c r="M142" s="1"/>
    </row>
    <row r="143" spans="1:26" x14ac:dyDescent="0.2">
      <c r="A143" s="1"/>
      <c r="B143" s="1"/>
      <c r="D143" s="1"/>
      <c r="E143" t="s">
        <v>398</v>
      </c>
      <c r="G143" s="1"/>
      <c r="H143" t="s">
        <v>515</v>
      </c>
      <c r="I143" s="1"/>
      <c r="J143" s="1"/>
      <c r="K143" t="s">
        <v>490</v>
      </c>
      <c r="L143" s="1"/>
      <c r="M143" s="1"/>
    </row>
    <row r="144" spans="1:26" x14ac:dyDescent="0.2">
      <c r="A144" s="1"/>
      <c r="B144" s="1"/>
      <c r="D144" s="1"/>
      <c r="E144" s="13">
        <f>H144-K144</f>
        <v>-1.7912713915818008</v>
      </c>
      <c r="G144" s="1"/>
      <c r="H144" s="3">
        <f>K254</f>
        <v>0.947383980913726</v>
      </c>
      <c r="I144" s="1"/>
      <c r="J144" s="1"/>
      <c r="K144" s="3">
        <f>IF((B147-(1-R336)*(1+J356)*K147)/((B147+(1-R336)*(1+J356)*K147)/2)&gt;0, ((B147-(1-R336)*(1+J356)*K147)/((B147+(1-R336)*(1+J356)*K147)/2))*V147, 0)</f>
        <v>2.7386553724955269</v>
      </c>
      <c r="L144" s="1"/>
      <c r="M144" s="1"/>
    </row>
    <row r="145" spans="1:26" x14ac:dyDescent="0.2">
      <c r="A145" s="1"/>
      <c r="B145" s="1"/>
      <c r="C145" s="1"/>
      <c r="D145" s="1"/>
      <c r="G145" s="1"/>
      <c r="I145" s="1"/>
      <c r="J145" s="1"/>
      <c r="L145" s="1"/>
      <c r="M145" s="1"/>
    </row>
    <row r="146" spans="1:26" x14ac:dyDescent="0.2">
      <c r="B146" t="s">
        <v>657</v>
      </c>
      <c r="E146" t="s">
        <v>65</v>
      </c>
      <c r="H146" t="s">
        <v>66</v>
      </c>
      <c r="K146" t="s">
        <v>253</v>
      </c>
      <c r="N146" s="43" t="s">
        <v>400</v>
      </c>
      <c r="R146" s="43" t="s">
        <v>395</v>
      </c>
      <c r="V146" s="43" t="s">
        <v>396</v>
      </c>
      <c r="W146" s="3"/>
      <c r="Z146" t="s">
        <v>29</v>
      </c>
    </row>
    <row r="147" spans="1:26" x14ac:dyDescent="0.2">
      <c r="B147" s="1">
        <f>C150*E150+G150</f>
        <v>145.98540145985402</v>
      </c>
      <c r="E147">
        <f>B91*B368</f>
        <v>97.873701182341236</v>
      </c>
      <c r="H147">
        <f>B203*B371</f>
        <v>119.93205183544556</v>
      </c>
      <c r="K147" s="2">
        <f>B259*B373</f>
        <v>131.69304105995064</v>
      </c>
      <c r="N147" s="43">
        <f>MIN(Z147*B365, Z52)</f>
        <v>157.18844999999999</v>
      </c>
      <c r="R147" s="43">
        <f>MIN(Z147*B365, Z203*B366)</f>
        <v>45.244640000000011</v>
      </c>
      <c r="V147" s="43">
        <f>MIN(Z147*B365, Z259*B367)</f>
        <v>9.9363000000000028</v>
      </c>
      <c r="W147" s="3"/>
      <c r="Z147" s="1">
        <f>B147*I150</f>
        <v>5000</v>
      </c>
    </row>
    <row r="148" spans="1:26" x14ac:dyDescent="0.2">
      <c r="W148" s="3"/>
    </row>
    <row r="149" spans="1:26" x14ac:dyDescent="0.2">
      <c r="A149" s="1"/>
      <c r="B149" s="1"/>
      <c r="C149" t="s">
        <v>151</v>
      </c>
      <c r="D149" s="1"/>
      <c r="E149" t="s">
        <v>30</v>
      </c>
      <c r="G149" t="s">
        <v>672</v>
      </c>
      <c r="I149" t="s">
        <v>28</v>
      </c>
      <c r="K149" t="s">
        <v>290</v>
      </c>
      <c r="O149" s="1"/>
      <c r="Q149" s="1"/>
      <c r="W149" s="3"/>
    </row>
    <row r="150" spans="1:26" x14ac:dyDescent="0.2">
      <c r="A150" s="1"/>
      <c r="B150" s="1"/>
      <c r="C150" s="1">
        <f>B283</f>
        <v>83.029197080291951</v>
      </c>
      <c r="D150" s="1"/>
      <c r="E150" s="1">
        <f>F272</f>
        <v>0.8</v>
      </c>
      <c r="G150" s="2">
        <f>K290</f>
        <v>79.562043795620454</v>
      </c>
      <c r="H150" s="1"/>
      <c r="I150" s="1">
        <f>K150/E150</f>
        <v>34.25</v>
      </c>
      <c r="J150" s="1"/>
      <c r="K150" s="1">
        <f>H306*M278</f>
        <v>27.400000000000002</v>
      </c>
    </row>
    <row r="153" spans="1:26" x14ac:dyDescent="0.2">
      <c r="U153" s="49"/>
      <c r="W153" s="3"/>
    </row>
    <row r="154" spans="1:26" ht="16" thickBot="1" x14ac:dyDescent="0.25">
      <c r="A154" s="1"/>
      <c r="B154" s="1"/>
      <c r="C154" s="1"/>
      <c r="D154" s="1"/>
      <c r="E154" s="46" t="s">
        <v>685</v>
      </c>
      <c r="F154" s="48"/>
      <c r="G154" s="40"/>
      <c r="H154" s="40"/>
      <c r="I154" s="40"/>
      <c r="J154" s="40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W154" s="3"/>
    </row>
    <row r="155" spans="1:26" x14ac:dyDescent="0.2">
      <c r="A155" s="1"/>
      <c r="B155" s="1"/>
      <c r="C155" s="1"/>
      <c r="D155" s="1"/>
      <c r="E155" s="1"/>
      <c r="G155" s="1"/>
      <c r="H155" s="1"/>
      <c r="I155" s="1"/>
      <c r="J155" s="1"/>
      <c r="K155" s="1"/>
      <c r="L155" s="1"/>
      <c r="M155" s="1"/>
    </row>
    <row r="156" spans="1:26" x14ac:dyDescent="0.2">
      <c r="A156" t="s">
        <v>412</v>
      </c>
      <c r="B156" s="1"/>
      <c r="C156" s="1"/>
      <c r="D156" s="1"/>
      <c r="E156" s="1"/>
      <c r="G156" s="1"/>
      <c r="H156" t="s">
        <v>539</v>
      </c>
      <c r="I156" s="1"/>
      <c r="J156" s="1"/>
      <c r="K156" t="s">
        <v>491</v>
      </c>
      <c r="L156" s="1"/>
      <c r="M156" s="1"/>
      <c r="W156" s="3"/>
    </row>
    <row r="157" spans="1:26" x14ac:dyDescent="0.2">
      <c r="A157" s="2">
        <f>H157-K157</f>
        <v>4.3201351475228451</v>
      </c>
      <c r="H157" s="3">
        <f>K47</f>
        <v>9.4928277938019114</v>
      </c>
      <c r="K157" s="9">
        <f>IF((B164-(1-A340)*(1+R353)*E164)/((B164+(1-A340)*(1+R353)*E164)/2)&gt;0, ((B164-(1-A340)*(1+R353)*E164)/((B164+(1-A340)*(1+R353)*E164)/2))*N164, 0)</f>
        <v>5.1726926462790663</v>
      </c>
      <c r="L157" s="1"/>
      <c r="M157" s="1"/>
      <c r="W157" s="3"/>
    </row>
    <row r="158" spans="1:26" x14ac:dyDescent="0.2">
      <c r="C158" t="s">
        <v>410</v>
      </c>
      <c r="H158" t="s">
        <v>538</v>
      </c>
      <c r="K158" t="s">
        <v>492</v>
      </c>
    </row>
    <row r="159" spans="1:26" x14ac:dyDescent="0.2">
      <c r="C159" s="13">
        <f>H159-K159</f>
        <v>-3.358917662679314</v>
      </c>
      <c r="H159" s="3">
        <f>K103</f>
        <v>4.2374024396578367</v>
      </c>
      <c r="K159" s="3">
        <f>IF((B164-(1-J340)*(1+R353)*H164)/((B164+(1-J340)*(1+R353)*H164)/2)&gt;0, ((B164-(1-J340)*(1+R353)*H164)/((B164+(1-J340)*(1+R353)*H164)/2))*R164, 0)</f>
        <v>7.5963201023371507</v>
      </c>
    </row>
    <row r="160" spans="1:26" x14ac:dyDescent="0.2">
      <c r="E160" t="s">
        <v>411</v>
      </c>
      <c r="H160" t="s">
        <v>537</v>
      </c>
      <c r="I160" s="20"/>
      <c r="J160" s="14"/>
      <c r="K160" t="s">
        <v>493</v>
      </c>
      <c r="L160" s="14"/>
      <c r="M160" s="14"/>
    </row>
    <row r="161" spans="1:26" x14ac:dyDescent="0.2">
      <c r="E161" s="13">
        <f>H161-K161</f>
        <v>-3.6992061542266863</v>
      </c>
      <c r="H161" s="3">
        <f>K217</f>
        <v>0</v>
      </c>
      <c r="K161" s="3">
        <f>IF((B164-(1-R340)*(1+R353)*K164)/((B164+(1-R340)*(1+R353)*K164)/2)&gt;0, ((B164-(1-R340)*(1+R353)*K164)/((B164+(1-R340)*(1+R353)*K164)/2))*V164, 0)</f>
        <v>3.6992061542266863</v>
      </c>
      <c r="L161" t="s">
        <v>19</v>
      </c>
    </row>
    <row r="163" spans="1:26" x14ac:dyDescent="0.2">
      <c r="B163" t="s">
        <v>658</v>
      </c>
      <c r="E163" t="s">
        <v>166</v>
      </c>
      <c r="H163" t="s">
        <v>167</v>
      </c>
      <c r="K163" t="s">
        <v>254</v>
      </c>
      <c r="N163" s="43" t="s">
        <v>404</v>
      </c>
      <c r="R163" s="43" t="s">
        <v>406</v>
      </c>
      <c r="V163" s="43" t="s">
        <v>405</v>
      </c>
      <c r="Z163" t="s">
        <v>32</v>
      </c>
    </row>
    <row r="164" spans="1:26" x14ac:dyDescent="0.2">
      <c r="B164" s="1">
        <f>C167*E167+G167</f>
        <v>38.8888888888889</v>
      </c>
      <c r="E164">
        <f>B52*B369</f>
        <v>40.803813361181497</v>
      </c>
      <c r="H164">
        <f>B108*B372</f>
        <v>40.57447508142787</v>
      </c>
      <c r="K164" s="2">
        <f>B220*B375</f>
        <v>32.941913119432485</v>
      </c>
      <c r="N164" s="43">
        <f>MIN(Z164*B366,Z52)</f>
        <v>45.244640000000011</v>
      </c>
      <c r="R164" s="43">
        <f>MIN(Z164*B366,Z108*B365)</f>
        <v>45.244640000000011</v>
      </c>
      <c r="V164" s="43">
        <f>MIN(Z164*B366,Z220*B367)</f>
        <v>9.936300000000001</v>
      </c>
      <c r="W164" s="2"/>
      <c r="Z164" s="8">
        <f>B164*I167</f>
        <v>100.00000000000001</v>
      </c>
    </row>
    <row r="165" spans="1:26" x14ac:dyDescent="0.2">
      <c r="V165" s="3"/>
      <c r="W165" s="3"/>
    </row>
    <row r="166" spans="1:26" x14ac:dyDescent="0.2">
      <c r="B166" s="1"/>
      <c r="C166" t="s">
        <v>156</v>
      </c>
      <c r="E166" t="s">
        <v>33</v>
      </c>
      <c r="G166" t="s">
        <v>673</v>
      </c>
      <c r="I166" t="s">
        <v>31</v>
      </c>
      <c r="K166" t="s">
        <v>291</v>
      </c>
    </row>
    <row r="167" spans="1:26" x14ac:dyDescent="0.2">
      <c r="A167" s="1"/>
      <c r="B167" s="1"/>
      <c r="C167" s="1">
        <f>B284</f>
        <v>8.1944444444444464</v>
      </c>
      <c r="E167" s="1">
        <f>L269</f>
        <v>2.8000000000000003</v>
      </c>
      <c r="G167" s="2">
        <f>K292</f>
        <v>15.944444444444446</v>
      </c>
      <c r="I167" s="1">
        <f>K167/E167</f>
        <v>2.5714285714285712</v>
      </c>
      <c r="K167" s="1">
        <f>O303*M279</f>
        <v>7.2</v>
      </c>
      <c r="W167" s="3"/>
    </row>
    <row r="168" spans="1:26" x14ac:dyDescent="0.2">
      <c r="A168" s="1"/>
      <c r="B168" s="1"/>
      <c r="V168" s="3"/>
      <c r="W168" s="3"/>
    </row>
    <row r="169" spans="1:26" x14ac:dyDescent="0.2">
      <c r="A169" t="s">
        <v>407</v>
      </c>
      <c r="B169" s="1"/>
      <c r="H169" t="s">
        <v>536</v>
      </c>
      <c r="K169" t="s">
        <v>496</v>
      </c>
      <c r="W169" s="3"/>
    </row>
    <row r="170" spans="1:26" x14ac:dyDescent="0.2">
      <c r="A170" s="2">
        <f>H170-K170</f>
        <v>-18.718843617684843</v>
      </c>
      <c r="B170" s="1"/>
      <c r="H170" s="3">
        <f>K60</f>
        <v>2.0607839097844396</v>
      </c>
      <c r="K170" s="3">
        <f>IF((B177-(1-A341)*(1+R354)*E177)/((B177+(1-A341)*(1+R354)*E177)/2)&gt;0, ((B177-(1-A341)*(1+R354)*E177)/((B177+(1-A341)*(1+R354)*E177)/2))*N177, 0)</f>
        <v>20.779627527469284</v>
      </c>
      <c r="W170" s="3"/>
    </row>
    <row r="171" spans="1:26" x14ac:dyDescent="0.2">
      <c r="B171" s="1"/>
      <c r="C171" t="s">
        <v>408</v>
      </c>
      <c r="H171" t="s">
        <v>535</v>
      </c>
      <c r="K171" s="3" t="s">
        <v>495</v>
      </c>
      <c r="W171" s="3"/>
    </row>
    <row r="172" spans="1:26" x14ac:dyDescent="0.2">
      <c r="A172" s="1"/>
      <c r="B172" s="1"/>
      <c r="C172" s="13">
        <f>H172-K172</f>
        <v>13.081777272171447</v>
      </c>
      <c r="H172" s="3">
        <f>K116</f>
        <v>17.918518300566639</v>
      </c>
      <c r="K172" s="3">
        <f>IF((B177-(1-J341)*(1+R354)*H177)/((B177+(1-J341)*(1+R354)*H177)/2)&gt;0, ((B177-(1-J341)*(1+R354)*H177)/((B177+(1-J341)*(1+R354)*H177)/2))*R177, 0)</f>
        <v>4.8367410283951919</v>
      </c>
      <c r="W172" s="3"/>
    </row>
    <row r="173" spans="1:26" x14ac:dyDescent="0.2">
      <c r="A173" s="1"/>
      <c r="B173" s="1"/>
      <c r="E173" t="s">
        <v>409</v>
      </c>
      <c r="H173" t="s">
        <v>534</v>
      </c>
      <c r="K173" s="3" t="s">
        <v>494</v>
      </c>
      <c r="W173" s="3"/>
    </row>
    <row r="174" spans="1:26" x14ac:dyDescent="0.2">
      <c r="A174" s="1"/>
      <c r="B174" s="1"/>
      <c r="E174" s="13">
        <f>H174-K174</f>
        <v>-0.34978679016128389</v>
      </c>
      <c r="H174" s="3">
        <f>K230</f>
        <v>2.2419606927529574</v>
      </c>
      <c r="K174" s="3">
        <f>IF((B177-(1-R341)*(1+R354)*K177)/((B177+(1-R341)*(1+R354)*K177)/2)&gt;0, ((B177-(1-R341)*(1+R354)*K177)/((B177+(1-R341)*(1+R354)*K177)/2))*V177, 0)</f>
        <v>2.5917474829142413</v>
      </c>
      <c r="W174" s="3"/>
    </row>
    <row r="175" spans="1:26" x14ac:dyDescent="0.2">
      <c r="A175" s="1"/>
      <c r="B175" s="1"/>
      <c r="D175" s="1"/>
      <c r="H175" s="1"/>
      <c r="J175" s="1"/>
      <c r="L175" s="1"/>
      <c r="W175" s="3"/>
    </row>
    <row r="176" spans="1:26" x14ac:dyDescent="0.2">
      <c r="A176" s="1"/>
      <c r="B176" t="s">
        <v>659</v>
      </c>
      <c r="D176" s="1"/>
      <c r="E176" t="s">
        <v>168</v>
      </c>
      <c r="H176" t="s">
        <v>280</v>
      </c>
      <c r="I176" s="1"/>
      <c r="J176" s="1"/>
      <c r="K176" t="s">
        <v>255</v>
      </c>
      <c r="L176" s="1"/>
      <c r="M176" s="8"/>
      <c r="N176" s="43" t="s">
        <v>413</v>
      </c>
      <c r="R176" s="43" t="s">
        <v>414</v>
      </c>
      <c r="V176" s="43" t="s">
        <v>415</v>
      </c>
      <c r="Z176" t="s">
        <v>35</v>
      </c>
    </row>
    <row r="177" spans="1:26" x14ac:dyDescent="0.2">
      <c r="B177" s="8">
        <f>C180*E180+G180</f>
        <v>24.305555555555561</v>
      </c>
      <c r="E177">
        <f>B65*B369</f>
        <v>23.8022244606892</v>
      </c>
      <c r="H177">
        <f>B121*B372</f>
        <v>26.626999272187035</v>
      </c>
      <c r="K177" s="2">
        <f>B233*B375</f>
        <v>24.020144982919529</v>
      </c>
      <c r="N177" s="43">
        <f>MIN(Z177*B366,Z65)</f>
        <v>67.86696000000002</v>
      </c>
      <c r="R177" s="43">
        <f>MIN(Z177*B366,Z121*B365)</f>
        <v>67.86696000000002</v>
      </c>
      <c r="V177" s="43">
        <f>MIN(Z177*B366,Z233*B367)</f>
        <v>14.904450000000001</v>
      </c>
      <c r="Z177" s="8">
        <f>B177*I180</f>
        <v>150.00000000000003</v>
      </c>
    </row>
    <row r="179" spans="1:26" x14ac:dyDescent="0.2">
      <c r="C179" t="s">
        <v>156</v>
      </c>
      <c r="E179" t="s">
        <v>36</v>
      </c>
      <c r="G179" t="s">
        <v>674</v>
      </c>
      <c r="I179" t="s">
        <v>34</v>
      </c>
      <c r="K179" t="s">
        <v>292</v>
      </c>
      <c r="W179" s="3"/>
    </row>
    <row r="180" spans="1:26" x14ac:dyDescent="0.2">
      <c r="A180" s="8"/>
      <c r="B180" s="8"/>
      <c r="C180" s="8">
        <f>B284</f>
        <v>8.1944444444444464</v>
      </c>
      <c r="D180" s="8"/>
      <c r="E180" s="8">
        <f>L270</f>
        <v>1.75</v>
      </c>
      <c r="G180" s="13">
        <f>K293</f>
        <v>9.9652777777777786</v>
      </c>
      <c r="H180" s="8"/>
      <c r="I180" s="8">
        <f>K180/E180</f>
        <v>6.1714285714285708</v>
      </c>
      <c r="J180" s="8"/>
      <c r="K180" s="8">
        <f>O304*M279</f>
        <v>10.799999999999999</v>
      </c>
      <c r="L180" s="8"/>
      <c r="V180" s="3"/>
    </row>
    <row r="181" spans="1:26" x14ac:dyDescent="0.2">
      <c r="A181" s="8"/>
      <c r="B181" s="8"/>
      <c r="C181" s="8"/>
      <c r="D181" s="8"/>
      <c r="E181" s="8"/>
      <c r="H181" s="8"/>
      <c r="J181" s="8"/>
      <c r="L181" s="8"/>
      <c r="M181" s="8"/>
    </row>
    <row r="182" spans="1:26" x14ac:dyDescent="0.2">
      <c r="A182" t="s">
        <v>418</v>
      </c>
      <c r="H182" t="s">
        <v>533</v>
      </c>
      <c r="K182" t="s">
        <v>497</v>
      </c>
      <c r="W182" s="3"/>
    </row>
    <row r="183" spans="1:26" x14ac:dyDescent="0.2">
      <c r="A183" s="2">
        <f>H183-K183</f>
        <v>-24.55035564289647</v>
      </c>
      <c r="H183" s="3">
        <f>K73</f>
        <v>0</v>
      </c>
      <c r="K183" s="3">
        <f>IF((B190-(1-A342)*(1+R355)*E190)/((B190+(1-A342)*(1+R355)*E190)/2)&gt;0, ((B190-(1-A342)*(1+R355)*E190)/((B190+(1-A342)*(1+R355)*E190)/2))*N190, 0)</f>
        <v>24.55035564289647</v>
      </c>
      <c r="W183" s="3"/>
    </row>
    <row r="184" spans="1:26" x14ac:dyDescent="0.2">
      <c r="C184" t="s">
        <v>419</v>
      </c>
      <c r="H184" t="s">
        <v>532</v>
      </c>
      <c r="K184" s="3" t="s">
        <v>498</v>
      </c>
      <c r="W184" s="3"/>
    </row>
    <row r="185" spans="1:26" x14ac:dyDescent="0.2">
      <c r="C185" s="13">
        <f>H185-K185</f>
        <v>28.890589014092779</v>
      </c>
      <c r="H185" s="3">
        <f>K129</f>
        <v>28.890589014092779</v>
      </c>
      <c r="K185" s="3">
        <f>IF((B190-(1-J342)*(1+R355)*H190)/((B190+(1-J342)*(1+R355)*H190)/2)&gt;0, ((B190-(1-J342)*(1+R355)*H190)/((B190+(1-J342)*(1+R355)*H190)/2))*R190, 0)</f>
        <v>0</v>
      </c>
      <c r="W185" s="3"/>
    </row>
    <row r="186" spans="1:26" x14ac:dyDescent="0.2">
      <c r="E186" t="s">
        <v>420</v>
      </c>
      <c r="H186" t="s">
        <v>531</v>
      </c>
      <c r="K186" s="3" t="s">
        <v>499</v>
      </c>
      <c r="W186" s="3"/>
    </row>
    <row r="187" spans="1:26" x14ac:dyDescent="0.2">
      <c r="E187" s="13">
        <f>H187-K187</f>
        <v>2.7707910680983572</v>
      </c>
      <c r="H187" s="3">
        <f>K243</f>
        <v>3.6242022549215198</v>
      </c>
      <c r="K187" s="3">
        <f>IF((B190-(1-R342)*(1+R355)*K190)/((B190+(1-R342)*(1+R355)*K190)/2)&gt;0, ((B190-(1-R342)*(1+R355)*K190)/((B190+(1-R342)*(1+R355)*K190)/2))*V190, 0)</f>
        <v>0.85341118682316264</v>
      </c>
      <c r="W187" s="3"/>
    </row>
    <row r="188" spans="1:26" x14ac:dyDescent="0.2">
      <c r="W188" s="3"/>
    </row>
    <row r="189" spans="1:26" x14ac:dyDescent="0.2">
      <c r="B189" t="s">
        <v>660</v>
      </c>
      <c r="E189" t="s">
        <v>169</v>
      </c>
      <c r="H189" t="s">
        <v>257</v>
      </c>
      <c r="K189" t="s">
        <v>256</v>
      </c>
      <c r="N189" s="43" t="s">
        <v>416</v>
      </c>
      <c r="R189" s="43" t="s">
        <v>427</v>
      </c>
      <c r="V189" s="43" t="s">
        <v>417</v>
      </c>
      <c r="Z189" t="s">
        <v>38</v>
      </c>
    </row>
    <row r="190" spans="1:26" x14ac:dyDescent="0.2">
      <c r="B190" s="1">
        <f>C193*E193+G193</f>
        <v>14.583333333333334</v>
      </c>
      <c r="D190" s="8"/>
      <c r="E190">
        <f>B78*B369</f>
        <v>11.9011122303446</v>
      </c>
      <c r="H190">
        <f>B134*B372</f>
        <v>17.751332848124694</v>
      </c>
      <c r="J190" s="8"/>
      <c r="K190" s="2">
        <f>B246*B375</f>
        <v>16.013429988613016</v>
      </c>
      <c r="L190" s="8"/>
      <c r="N190" s="43">
        <f>MIN(Z190*B366,Z78)</f>
        <v>67.86696000000002</v>
      </c>
      <c r="R190" s="43">
        <f>MIN(Z190*B366,Z134*B365)</f>
        <v>67.86696000000002</v>
      </c>
      <c r="V190" s="43">
        <f>MIN(Z190*B366,Z246*B367)</f>
        <v>14.904450000000001</v>
      </c>
      <c r="W190" s="3"/>
      <c r="Z190" s="1">
        <f>B190*I193</f>
        <v>150.00000000000003</v>
      </c>
    </row>
    <row r="191" spans="1:26" x14ac:dyDescent="0.2">
      <c r="A191" s="8"/>
      <c r="B191" s="8"/>
      <c r="C191" s="8"/>
      <c r="D191" s="8"/>
      <c r="E191" s="8"/>
      <c r="G191" s="8"/>
      <c r="H191" s="8"/>
      <c r="I191" s="8"/>
      <c r="J191" s="8"/>
      <c r="K191" s="8"/>
      <c r="L191" s="8"/>
      <c r="M191" s="8"/>
      <c r="W191" s="3"/>
    </row>
    <row r="192" spans="1:26" ht="16" x14ac:dyDescent="0.2">
      <c r="C192" t="s">
        <v>156</v>
      </c>
      <c r="E192" t="s">
        <v>39</v>
      </c>
      <c r="G192" t="s">
        <v>675</v>
      </c>
      <c r="I192" t="s">
        <v>37</v>
      </c>
      <c r="K192" t="s">
        <v>293</v>
      </c>
      <c r="U192" s="3"/>
      <c r="V192" s="4"/>
      <c r="W192" s="4"/>
    </row>
    <row r="193" spans="1:26" x14ac:dyDescent="0.2">
      <c r="C193" s="1">
        <f>B284</f>
        <v>8.1944444444444464</v>
      </c>
      <c r="E193" s="1">
        <f>L271</f>
        <v>1.0499999999999998</v>
      </c>
      <c r="G193" s="2">
        <f>K294</f>
        <v>5.9791666666666661</v>
      </c>
      <c r="I193" s="1">
        <f>K193/E193</f>
        <v>10.285714285714286</v>
      </c>
      <c r="K193" s="1">
        <f>O305*M279</f>
        <v>10.799999999999999</v>
      </c>
    </row>
    <row r="195" spans="1:26" x14ac:dyDescent="0.2">
      <c r="A195" t="s">
        <v>423</v>
      </c>
      <c r="H195" t="s">
        <v>530</v>
      </c>
      <c r="K195" t="s">
        <v>500</v>
      </c>
      <c r="W195" s="3"/>
    </row>
    <row r="196" spans="1:26" x14ac:dyDescent="0.2">
      <c r="A196" s="2">
        <f>H196-K196</f>
        <v>-17.934188229572182</v>
      </c>
      <c r="B196" s="1"/>
      <c r="C196" s="1"/>
      <c r="D196" s="1"/>
      <c r="E196" s="1"/>
      <c r="H196" s="3">
        <f>K86</f>
        <v>0</v>
      </c>
      <c r="K196" s="3">
        <f>IF((B203-(1-A343)*(1+R356)*E203)/((B203+(1-A343)*(1+R356)*E203)/2)&gt;0, ((B203-(1-A343)*(1+R356)*E203)/((B203+(1-A343)*(1+R356)*E203)/2))*N203, 0)</f>
        <v>17.934188229572182</v>
      </c>
      <c r="V196" s="3"/>
      <c r="W196" s="3"/>
    </row>
    <row r="197" spans="1:26" x14ac:dyDescent="0.2">
      <c r="B197" s="1"/>
      <c r="C197" t="s">
        <v>424</v>
      </c>
      <c r="D197" s="1"/>
      <c r="E197" s="1"/>
      <c r="H197" t="s">
        <v>529</v>
      </c>
      <c r="K197" s="3" t="s">
        <v>501</v>
      </c>
    </row>
    <row r="198" spans="1:26" x14ac:dyDescent="0.2">
      <c r="A198" s="1"/>
      <c r="B198" s="1"/>
      <c r="C198" s="13">
        <f>H198-K198</f>
        <v>17.116042608743378</v>
      </c>
      <c r="D198" s="1"/>
      <c r="H198" s="3">
        <f>K142</f>
        <v>17.116042608743378</v>
      </c>
      <c r="J198" s="1"/>
      <c r="K198" s="3">
        <f>IF((B203-(1-J343)*(1+R356)*H203)/((B203+(1-J343)*(1+R356)*H203)/2)&gt;0, ((B203-(1-J343)*(1+R356)*H203)/((B203+(1-J343)*(1+R356)*H203)/2))*R203, 0)</f>
        <v>0</v>
      </c>
      <c r="N198" s="1"/>
      <c r="P198" s="1"/>
      <c r="R198" s="1"/>
      <c r="W198" s="3"/>
    </row>
    <row r="199" spans="1:26" x14ac:dyDescent="0.2">
      <c r="A199" s="1"/>
      <c r="B199" s="1"/>
      <c r="D199" s="1"/>
      <c r="E199" t="s">
        <v>425</v>
      </c>
      <c r="G199" s="1"/>
      <c r="H199" t="s">
        <v>528</v>
      </c>
      <c r="I199" s="1"/>
      <c r="J199" s="1"/>
      <c r="K199" s="3" t="s">
        <v>502</v>
      </c>
      <c r="M199" s="1"/>
      <c r="V199" s="3"/>
      <c r="W199" s="3"/>
    </row>
    <row r="200" spans="1:26" x14ac:dyDescent="0.2">
      <c r="A200" s="1"/>
      <c r="B200" s="1"/>
      <c r="C200" s="1"/>
      <c r="D200" s="1"/>
      <c r="E200" s="13">
        <f>H200-K200</f>
        <v>2.4312608669456339</v>
      </c>
      <c r="G200" s="1"/>
      <c r="H200" s="22">
        <f>K256</f>
        <v>3.0002016581610795</v>
      </c>
      <c r="I200" s="1"/>
      <c r="J200" s="1"/>
      <c r="K200" s="3">
        <f>IF((B203-(1-R343)*(1+R356)*K203)/((B203+(1-R343)*(1+R356)*K203)/2)&gt;0, ((B203-(1-R343)*(1+R356)*K203)/((B203+(1-R343)*(1+R356)*K203)/2))*V203, 0)</f>
        <v>0.56894079121544561</v>
      </c>
      <c r="L200" s="1"/>
      <c r="M200" s="1"/>
      <c r="W200" s="3"/>
    </row>
    <row r="201" spans="1:26" x14ac:dyDescent="0.2">
      <c r="A201" s="1"/>
      <c r="B201" s="1"/>
      <c r="C201" s="1"/>
      <c r="D201" s="1"/>
      <c r="E201" s="1"/>
      <c r="G201" s="1"/>
      <c r="I201" s="1"/>
      <c r="J201" s="1"/>
      <c r="K201" s="1"/>
      <c r="L201" s="1"/>
      <c r="M201" s="1"/>
      <c r="W201" s="3"/>
    </row>
    <row r="202" spans="1:26" x14ac:dyDescent="0.2">
      <c r="A202" s="1"/>
      <c r="B202" t="s">
        <v>661</v>
      </c>
      <c r="C202" s="1"/>
      <c r="D202" s="1"/>
      <c r="E202" t="s">
        <v>170</v>
      </c>
      <c r="H202" t="s">
        <v>281</v>
      </c>
      <c r="I202" s="1"/>
      <c r="K202" t="s">
        <v>258</v>
      </c>
      <c r="L202" s="1"/>
      <c r="M202" s="1"/>
      <c r="N202" s="43" t="s">
        <v>421</v>
      </c>
      <c r="R202" s="43" t="s">
        <v>428</v>
      </c>
      <c r="V202" s="43" t="s">
        <v>422</v>
      </c>
      <c r="Z202" t="s">
        <v>41</v>
      </c>
    </row>
    <row r="203" spans="1:26" x14ac:dyDescent="0.2">
      <c r="B203" s="1">
        <f>C206*E206+G206</f>
        <v>8.3333333333333357</v>
      </c>
      <c r="E203">
        <f>B91*B369</f>
        <v>6.8006355601969144</v>
      </c>
      <c r="H203">
        <f>B147*B372</f>
        <v>10.143618770356968</v>
      </c>
      <c r="K203" s="2">
        <f>B259*B375</f>
        <v>9.1505314220645797</v>
      </c>
      <c r="N203" s="43">
        <f>MIN(Z203*B366,Z91)</f>
        <v>45.244640000000011</v>
      </c>
      <c r="R203" s="43">
        <f>MIN(Z203*B366,Z147*B365)</f>
        <v>45.244640000000011</v>
      </c>
      <c r="V203" s="43">
        <f>MIN(Z203*B366,Z259*B367)</f>
        <v>9.9363000000000028</v>
      </c>
      <c r="Z203" s="1">
        <f>B203*I206</f>
        <v>100.00000000000001</v>
      </c>
    </row>
    <row r="205" spans="1:26" x14ac:dyDescent="0.2">
      <c r="C205" t="s">
        <v>156</v>
      </c>
      <c r="E205" t="s">
        <v>42</v>
      </c>
      <c r="G205" t="s">
        <v>676</v>
      </c>
      <c r="I205" t="s">
        <v>40</v>
      </c>
      <c r="K205" t="s">
        <v>294</v>
      </c>
      <c r="W205" s="3"/>
    </row>
    <row r="206" spans="1:26" x14ac:dyDescent="0.2">
      <c r="C206" s="1">
        <f>B284</f>
        <v>8.1944444444444464</v>
      </c>
      <c r="E206" s="1">
        <f>L272</f>
        <v>0.60000000000000009</v>
      </c>
      <c r="G206" s="2">
        <f>K295</f>
        <v>3.416666666666667</v>
      </c>
      <c r="I206" s="1">
        <f>K206/E206</f>
        <v>11.999999999999998</v>
      </c>
      <c r="K206" s="1">
        <f>O306*M279</f>
        <v>7.2</v>
      </c>
      <c r="W206" s="3"/>
    </row>
    <row r="208" spans="1:26" x14ac:dyDescent="0.2">
      <c r="W208" s="3"/>
    </row>
    <row r="209" spans="1:26" x14ac:dyDescent="0.2">
      <c r="V209" s="3"/>
    </row>
    <row r="210" spans="1:26" ht="16" thickBot="1" x14ac:dyDescent="0.25">
      <c r="A210" s="1"/>
      <c r="B210" s="1"/>
      <c r="C210" s="1"/>
      <c r="D210" s="1"/>
      <c r="E210" s="46" t="s">
        <v>686</v>
      </c>
      <c r="F210" s="48"/>
      <c r="G210" s="40"/>
      <c r="H210" s="40"/>
      <c r="I210" s="40"/>
      <c r="J210" s="40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10"/>
    </row>
    <row r="212" spans="1:26" x14ac:dyDescent="0.2">
      <c r="A212" t="s">
        <v>434</v>
      </c>
      <c r="H212" t="s">
        <v>527</v>
      </c>
      <c r="K212" t="s">
        <v>503</v>
      </c>
    </row>
    <row r="213" spans="1:26" x14ac:dyDescent="0.2">
      <c r="A213" s="2">
        <f>H213-K213</f>
        <v>3.697909901523234</v>
      </c>
      <c r="H213" s="3">
        <f>K49</f>
        <v>3.697909901523234</v>
      </c>
      <c r="K213" s="2">
        <f>IF((B220-(1-A347)*(1+X349)*E220)/((B220+(1-A347)*(1+X349)*E220)/2)&gt;0, ((B220-(1-A347)*(1+X349)*E220)/((B220+(1-A347)*(1+X349)*E220)/2))*N220, 0)</f>
        <v>0</v>
      </c>
    </row>
    <row r="214" spans="1:26" x14ac:dyDescent="0.2">
      <c r="C214" t="s">
        <v>435</v>
      </c>
      <c r="H214" t="s">
        <v>526</v>
      </c>
      <c r="K214" t="s">
        <v>504</v>
      </c>
    </row>
    <row r="215" spans="1:26" x14ac:dyDescent="0.2">
      <c r="C215" s="13">
        <f>H215-K215</f>
        <v>3.5313888600057468</v>
      </c>
      <c r="H215" s="23">
        <f>K105</f>
        <v>3.5313888600057468</v>
      </c>
      <c r="K215" s="3">
        <f>IF((B220-(1-J347)*(1+X349)*H220)/((B220+(1-J347)*(1+X349)*H220)/2)&gt;0, ((B220-(1-J347)*(1+X349)*H220)/((B220+(1-J347)*(1+X349)*H220)/2))*R220, 0)</f>
        <v>0</v>
      </c>
    </row>
    <row r="216" spans="1:26" x14ac:dyDescent="0.2">
      <c r="E216" t="s">
        <v>436</v>
      </c>
      <c r="H216" t="s">
        <v>525</v>
      </c>
      <c r="K216" t="s">
        <v>505</v>
      </c>
    </row>
    <row r="217" spans="1:26" x14ac:dyDescent="0.2">
      <c r="E217" s="13">
        <f>H217-K217</f>
        <v>3.6992061542266863</v>
      </c>
      <c r="H217" s="3">
        <f>K161</f>
        <v>3.6992061542266863</v>
      </c>
      <c r="K217" s="3">
        <f>IF((B220-(1-R347)*(1+X349)*K220)/((B220+(1-R347)*(1+X349)*K220)/2)&gt;0, ((B220-(1-R347)*(1+X349)*K220)/((B220+(1-R347)*(1+X349)*K220)/2))*V220, 0)</f>
        <v>0</v>
      </c>
    </row>
    <row r="219" spans="1:26" x14ac:dyDescent="0.2">
      <c r="B219" t="s">
        <v>662</v>
      </c>
      <c r="E219" t="s">
        <v>238</v>
      </c>
      <c r="H219" t="s">
        <v>437</v>
      </c>
      <c r="I219" s="20"/>
      <c r="J219" s="14"/>
      <c r="K219" t="s">
        <v>279</v>
      </c>
      <c r="L219" s="14"/>
      <c r="M219" s="14"/>
      <c r="N219" s="43" t="s">
        <v>426</v>
      </c>
      <c r="R219" s="43" t="s">
        <v>429</v>
      </c>
      <c r="V219" s="43" t="s">
        <v>430</v>
      </c>
      <c r="Z219" t="s">
        <v>191</v>
      </c>
    </row>
    <row r="220" spans="1:26" x14ac:dyDescent="0.2">
      <c r="B220" s="1">
        <f>C223*E223+G223</f>
        <v>1499.9999999999998</v>
      </c>
      <c r="E220" s="21">
        <f>B52*B370</f>
        <v>1857.9892375973416</v>
      </c>
      <c r="H220" s="21">
        <f>B108*B374</f>
        <v>1847.5463887444773</v>
      </c>
      <c r="I220" s="20"/>
      <c r="J220" s="14"/>
      <c r="K220" s="21">
        <f>B164*B376</f>
        <v>1770.7937338624824</v>
      </c>
      <c r="L220" s="14"/>
      <c r="M220" s="14"/>
      <c r="N220" s="43">
        <f>MIN(Z220*B367,Z52)</f>
        <v>9.936300000000001</v>
      </c>
      <c r="R220" s="43">
        <f>MIN(Z220*B367,Z108*B365)</f>
        <v>9.936300000000001</v>
      </c>
      <c r="V220" s="43">
        <f>MIN(Z220*B367,Z164*B366)</f>
        <v>9.936300000000001</v>
      </c>
      <c r="Z220" s="1">
        <f>B220*I223</f>
        <v>1000.0000000000001</v>
      </c>
    </row>
    <row r="222" spans="1:26" ht="16" x14ac:dyDescent="0.2">
      <c r="C222" t="s">
        <v>190</v>
      </c>
      <c r="E222" t="s">
        <v>194</v>
      </c>
      <c r="G222" t="s">
        <v>677</v>
      </c>
      <c r="I222" t="s">
        <v>189</v>
      </c>
      <c r="K222" t="s">
        <v>174</v>
      </c>
    </row>
    <row r="223" spans="1:26" x14ac:dyDescent="0.2">
      <c r="C223" s="1">
        <f>B285</f>
        <v>245.83333333333337</v>
      </c>
      <c r="E223" s="1">
        <f>Q269</f>
        <v>3.5999999999999996</v>
      </c>
      <c r="G223" s="2">
        <f>K297</f>
        <v>614.99999999999977</v>
      </c>
      <c r="I223" s="1">
        <f>K223/E223</f>
        <v>0.66666666666666685</v>
      </c>
      <c r="K223" s="1">
        <f>V303*M280</f>
        <v>2.4000000000000004</v>
      </c>
    </row>
    <row r="224" spans="1:26" x14ac:dyDescent="0.2">
      <c r="A224" s="1"/>
      <c r="B224" s="1"/>
      <c r="C224" s="1"/>
      <c r="D224" s="1"/>
      <c r="E224" s="1"/>
      <c r="H224" s="1"/>
      <c r="J224" s="1"/>
      <c r="L224" s="1"/>
      <c r="M224" s="1"/>
      <c r="V224" s="3"/>
    </row>
    <row r="225" spans="1:26" x14ac:dyDescent="0.2">
      <c r="A225" t="s">
        <v>438</v>
      </c>
      <c r="B225" s="1"/>
      <c r="C225" s="1"/>
      <c r="D225" s="1"/>
      <c r="E225" s="1"/>
      <c r="G225" s="1"/>
      <c r="H225" t="s">
        <v>524</v>
      </c>
      <c r="I225" s="1"/>
      <c r="J225" s="1"/>
      <c r="K225" t="s">
        <v>506</v>
      </c>
      <c r="L225" s="1"/>
      <c r="M225" s="1"/>
      <c r="W225" s="3"/>
    </row>
    <row r="226" spans="1:26" x14ac:dyDescent="0.2">
      <c r="A226" s="2">
        <f>H226-K226</f>
        <v>-0.78445600178368702</v>
      </c>
      <c r="B226" s="1"/>
      <c r="D226" s="1"/>
      <c r="E226" s="1"/>
      <c r="G226" s="1"/>
      <c r="H226" s="3">
        <f>K62</f>
        <v>1.7673744030246152</v>
      </c>
      <c r="I226" s="1"/>
      <c r="J226" s="1"/>
      <c r="K226" s="3">
        <f>IF((B233-(1-A348)*(1+X350)*E233)/((B233+(1-A348)*(1+X350)*E233)/2)&gt;0, ((B233-(1-A348)*(1+X350)*E233)/((B233+(1-A348)*(1+X350)*E233)/2))*N233, 0)</f>
        <v>2.5518304048083023</v>
      </c>
      <c r="L226" s="1"/>
      <c r="M226" s="1"/>
      <c r="W226" s="3"/>
    </row>
    <row r="227" spans="1:26" x14ac:dyDescent="0.2">
      <c r="B227" s="1"/>
      <c r="C227" t="s">
        <v>439</v>
      </c>
      <c r="D227" s="1"/>
      <c r="E227" s="1"/>
      <c r="G227" s="1"/>
      <c r="H227" t="s">
        <v>523</v>
      </c>
      <c r="I227" s="1"/>
      <c r="J227" s="1"/>
      <c r="K227" t="s">
        <v>508</v>
      </c>
      <c r="L227" s="1"/>
      <c r="M227" s="1"/>
      <c r="W227" s="3"/>
    </row>
    <row r="228" spans="1:26" x14ac:dyDescent="0.2">
      <c r="A228" s="1"/>
      <c r="B228" s="1"/>
      <c r="C228" s="13">
        <f>H228-K228</f>
        <v>2.4412467699910629</v>
      </c>
      <c r="D228" s="1"/>
      <c r="G228" s="1"/>
      <c r="H228" s="3">
        <f>K118</f>
        <v>5.1855488471309874</v>
      </c>
      <c r="I228" s="1"/>
      <c r="J228" s="1"/>
      <c r="K228" s="3">
        <f>IF((B233-(1-J348)*(1+X350)*H233)/((B233+(1-J348)*(1+X350)*H233)/2)&gt;0, ((B233-(1-J348)*(1+X350)*H233)/((B233+(1-J348)*(1+X350)*H233)/2))*R233, 0)</f>
        <v>2.7443020771399245</v>
      </c>
      <c r="L228" s="1"/>
      <c r="M228" s="1"/>
      <c r="W228" s="3"/>
    </row>
    <row r="229" spans="1:26" x14ac:dyDescent="0.2">
      <c r="A229" s="1"/>
      <c r="B229" s="1"/>
      <c r="D229" s="1"/>
      <c r="E229" t="s">
        <v>440</v>
      </c>
      <c r="G229" s="1"/>
      <c r="H229" t="s">
        <v>522</v>
      </c>
      <c r="I229" s="1"/>
      <c r="J229" s="1"/>
      <c r="K229" t="s">
        <v>507</v>
      </c>
      <c r="L229" s="1"/>
      <c r="M229" s="1"/>
      <c r="W229" s="3"/>
    </row>
    <row r="230" spans="1:26" x14ac:dyDescent="0.2">
      <c r="A230" s="1"/>
      <c r="B230" s="1"/>
      <c r="C230" s="1"/>
      <c r="D230" s="1"/>
      <c r="E230" s="13">
        <f>H230-K230</f>
        <v>0.34978679016128389</v>
      </c>
      <c r="G230" s="1"/>
      <c r="H230" s="3">
        <f>K174</f>
        <v>2.5917474829142413</v>
      </c>
      <c r="I230" s="1"/>
      <c r="J230" s="1"/>
      <c r="K230" s="3">
        <f>IF((B233-(1-R348)*(1+X350)*K233)/((B233+(1-R348)*(1+X350)*K233)/2)&gt;0, ((B233-(1-R348)*(1+X350)*K233)/((B233+(1-R348)*(1+X350)*K233)/2))*V233, 0)</f>
        <v>2.2419606927529574</v>
      </c>
      <c r="L230" s="1"/>
      <c r="M230" s="1"/>
      <c r="W230" s="3"/>
    </row>
    <row r="231" spans="1:26" x14ac:dyDescent="0.2">
      <c r="A231" s="1"/>
      <c r="B231" s="1"/>
      <c r="C231" s="1"/>
      <c r="D231" s="1"/>
      <c r="E231" s="1"/>
      <c r="G231" s="1"/>
      <c r="I231" s="1"/>
      <c r="J231" s="1"/>
      <c r="L231" s="1"/>
      <c r="M231" s="1"/>
      <c r="W231" s="3"/>
    </row>
    <row r="232" spans="1:26" x14ac:dyDescent="0.2">
      <c r="A232" s="1"/>
      <c r="B232" t="s">
        <v>663</v>
      </c>
      <c r="C232" s="1"/>
      <c r="D232" s="1"/>
      <c r="E232" t="s">
        <v>237</v>
      </c>
      <c r="G232" s="1"/>
      <c r="H232" t="s">
        <v>239</v>
      </c>
      <c r="I232" s="1"/>
      <c r="J232" s="1"/>
      <c r="K232" t="s">
        <v>242</v>
      </c>
      <c r="L232" s="1"/>
      <c r="M232" s="1"/>
      <c r="N232" s="43" t="s">
        <v>431</v>
      </c>
      <c r="R232" s="43" t="s">
        <v>432</v>
      </c>
      <c r="V232" s="43" t="s">
        <v>433</v>
      </c>
      <c r="Z232" t="s">
        <v>232</v>
      </c>
    </row>
    <row r="233" spans="1:26" x14ac:dyDescent="0.2">
      <c r="B233" s="1">
        <f>C236*E236+G236</f>
        <v>1093.7500000000002</v>
      </c>
      <c r="E233" s="21">
        <f>B65*B370</f>
        <v>1083.8270552651156</v>
      </c>
      <c r="H233" s="21">
        <f>B121*B374</f>
        <v>1212.4523176135629</v>
      </c>
      <c r="K233" s="21">
        <f>B177*B376</f>
        <v>1106.7460836640514</v>
      </c>
      <c r="N233" s="43">
        <f>MIN(Z233*B367,Z65)</f>
        <v>14.904450000000001</v>
      </c>
      <c r="R233" s="43">
        <f>MIN(Z233*B367,Z121*B365)</f>
        <v>14.904450000000001</v>
      </c>
      <c r="V233" s="43">
        <f>MIN(Z233*B367,Z177*B366)</f>
        <v>14.904450000000001</v>
      </c>
      <c r="W233" s="3"/>
      <c r="Z233" s="1">
        <f>B233*I236</f>
        <v>1500</v>
      </c>
    </row>
    <row r="235" spans="1:26" ht="16" x14ac:dyDescent="0.2">
      <c r="B235" s="1"/>
      <c r="C235" t="s">
        <v>190</v>
      </c>
      <c r="E235" t="s">
        <v>228</v>
      </c>
      <c r="G235" t="s">
        <v>678</v>
      </c>
      <c r="H235" s="1"/>
      <c r="I235" t="s">
        <v>229</v>
      </c>
      <c r="J235" s="1"/>
      <c r="K235" t="s">
        <v>223</v>
      </c>
      <c r="L235" s="1"/>
      <c r="R235" s="2"/>
    </row>
    <row r="236" spans="1:26" x14ac:dyDescent="0.2">
      <c r="A236" s="1"/>
      <c r="B236" s="1"/>
      <c r="C236" s="1">
        <f>B285</f>
        <v>245.83333333333337</v>
      </c>
      <c r="E236" s="1">
        <f>Q270</f>
        <v>2.625</v>
      </c>
      <c r="G236" s="1">
        <f>K298</f>
        <v>448.43750000000006</v>
      </c>
      <c r="H236" s="1"/>
      <c r="I236" s="1">
        <f>K236/E236</f>
        <v>1.3714285714285712</v>
      </c>
      <c r="J236" s="1"/>
      <c r="K236" s="1">
        <f>V304*M280</f>
        <v>3.5999999999999996</v>
      </c>
      <c r="L236" s="1"/>
      <c r="U236" s="3"/>
      <c r="V236" s="3"/>
    </row>
    <row r="237" spans="1:26" x14ac:dyDescent="0.2">
      <c r="W237" s="3"/>
    </row>
    <row r="238" spans="1:26" x14ac:dyDescent="0.2">
      <c r="A238" t="s">
        <v>447</v>
      </c>
      <c r="H238" t="s">
        <v>521</v>
      </c>
      <c r="K238" s="4" t="s">
        <v>510</v>
      </c>
      <c r="W238" s="3"/>
    </row>
    <row r="239" spans="1:26" x14ac:dyDescent="0.2">
      <c r="A239" s="2">
        <f>H239-K239</f>
        <v>-6.5623057551082322</v>
      </c>
      <c r="H239" s="3">
        <f>K75</f>
        <v>0</v>
      </c>
      <c r="K239" s="3">
        <f>IF((B246-(1-A349)*(1+X351)*E246)/((B246+(1-A349)*(1+X351)*E246)/2)&gt;0, ((B246-(1-A349)*(1+X351)*E246)/((B246+(1-A349)*(1+X351)*E246)/2))*N246, 0)</f>
        <v>6.5623057551082322</v>
      </c>
    </row>
    <row r="240" spans="1:26" x14ac:dyDescent="0.2">
      <c r="B240" s="1"/>
      <c r="C240" t="s">
        <v>448</v>
      </c>
      <c r="D240" s="1"/>
      <c r="E240" s="1"/>
      <c r="G240" s="1"/>
      <c r="H240" t="s">
        <v>520</v>
      </c>
      <c r="J240" s="1"/>
      <c r="K240" t="s">
        <v>509</v>
      </c>
      <c r="L240" s="1"/>
      <c r="M240" s="1"/>
      <c r="V240" s="3"/>
      <c r="W240" s="3"/>
    </row>
    <row r="241" spans="1:26" x14ac:dyDescent="0.2">
      <c r="A241" s="1"/>
      <c r="B241" s="1"/>
      <c r="C241" s="13">
        <f>H241-K241</f>
        <v>1.4092463315959463</v>
      </c>
      <c r="D241" s="1"/>
      <c r="E241" s="1"/>
      <c r="G241" s="1"/>
      <c r="H241" s="3">
        <f>K131</f>
        <v>2.2955921470413538</v>
      </c>
      <c r="J241" s="1"/>
      <c r="K241" s="3">
        <f>IF((B246-(1-J349)*(1+X351)*H246)/((B246+(1-J349)*(1+X351)*H246)/2)&gt;0, ((B246-(1-J349)*(1+X351)*H246)/((B246+(1-J349)*(1+X351)*H246)/2))*R246, 0)</f>
        <v>0.88634581544540747</v>
      </c>
      <c r="L241" s="1"/>
      <c r="M241" s="1"/>
      <c r="W241" s="4"/>
    </row>
    <row r="242" spans="1:26" x14ac:dyDescent="0.2">
      <c r="A242" s="1"/>
      <c r="E242" t="s">
        <v>449</v>
      </c>
      <c r="H242" t="s">
        <v>519</v>
      </c>
      <c r="K242" t="s">
        <v>511</v>
      </c>
    </row>
    <row r="243" spans="1:26" x14ac:dyDescent="0.2">
      <c r="A243" s="1"/>
      <c r="E243" s="13">
        <f>H243-K243</f>
        <v>-2.7707910680983572</v>
      </c>
      <c r="H243" s="3">
        <f>K187</f>
        <v>0.85341118682316264</v>
      </c>
      <c r="K243" s="3">
        <f>IF((B246-(1-R349)*(1+X351)*K246)/((B246+(1-R349)*(1+X351)*K246)/2)&gt;0, ((B246-(1-R349)*(1+X351)*K246)/((B246+(1-R349)*(1+X351)*K246)/2))*V246, 0)</f>
        <v>3.6242022549215198</v>
      </c>
      <c r="V243" s="3"/>
    </row>
    <row r="244" spans="1:26" x14ac:dyDescent="0.2">
      <c r="A244" s="1"/>
      <c r="C244" s="1"/>
      <c r="E244" s="1"/>
      <c r="H244" s="3"/>
      <c r="M244" s="1"/>
      <c r="S244" s="2"/>
    </row>
    <row r="245" spans="1:26" x14ac:dyDescent="0.2">
      <c r="A245" s="1"/>
      <c r="B245" t="s">
        <v>664</v>
      </c>
      <c r="C245" s="1"/>
      <c r="D245" s="1"/>
      <c r="E245" t="s">
        <v>236</v>
      </c>
      <c r="G245" s="1"/>
      <c r="H245" t="s">
        <v>240</v>
      </c>
      <c r="I245" s="1"/>
      <c r="J245" s="1"/>
      <c r="K245" t="s">
        <v>243</v>
      </c>
      <c r="L245" s="1"/>
      <c r="M245" s="1"/>
      <c r="N245" s="43" t="s">
        <v>441</v>
      </c>
      <c r="R245" s="43" t="s">
        <v>442</v>
      </c>
      <c r="V245" s="43" t="s">
        <v>443</v>
      </c>
      <c r="Z245" t="s">
        <v>233</v>
      </c>
    </row>
    <row r="246" spans="1:26" x14ac:dyDescent="0.2">
      <c r="A246" s="1"/>
      <c r="B246" s="1">
        <f>C249*E249+G249</f>
        <v>729.16666666666674</v>
      </c>
      <c r="C246" s="1"/>
      <c r="D246" s="1"/>
      <c r="E246">
        <f>B78*B370</f>
        <v>541.91352763255782</v>
      </c>
      <c r="G246" s="1"/>
      <c r="H246" s="2">
        <f>B134*B374</f>
        <v>808.30154507570876</v>
      </c>
      <c r="I246" s="1"/>
      <c r="J246" s="1"/>
      <c r="K246" s="2">
        <f>B190*B376</f>
        <v>664.04765019843069</v>
      </c>
      <c r="L246" s="1"/>
      <c r="M246" s="1"/>
      <c r="N246" s="43">
        <f>MIN(Z246*B367,Z78)</f>
        <v>14.904450000000001</v>
      </c>
      <c r="R246" s="43">
        <f>MIN(Z246*B367,Z134*B365)</f>
        <v>14.904450000000001</v>
      </c>
      <c r="V246" s="43">
        <f>MIN(Z246*B367,Z190*B366)</f>
        <v>14.904450000000001</v>
      </c>
      <c r="Z246" s="1">
        <f>B246*I249</f>
        <v>1500</v>
      </c>
    </row>
    <row r="247" spans="1:26" x14ac:dyDescent="0.2">
      <c r="W247" s="3"/>
    </row>
    <row r="248" spans="1:26" x14ac:dyDescent="0.2">
      <c r="C248" t="s">
        <v>190</v>
      </c>
      <c r="E248" t="s">
        <v>227</v>
      </c>
      <c r="G248" t="s">
        <v>679</v>
      </c>
      <c r="I248" t="s">
        <v>230</v>
      </c>
      <c r="K248" t="s">
        <v>224</v>
      </c>
      <c r="W248" s="3"/>
    </row>
    <row r="249" spans="1:26" x14ac:dyDescent="0.2">
      <c r="C249" s="1">
        <f>B285</f>
        <v>245.83333333333337</v>
      </c>
      <c r="D249" s="1"/>
      <c r="E249" s="1">
        <f>Q271</f>
        <v>1.75</v>
      </c>
      <c r="G249" s="13">
        <f>K299</f>
        <v>298.95833333333337</v>
      </c>
      <c r="H249" s="1"/>
      <c r="I249" s="1">
        <f>K249/E249</f>
        <v>2.0571428571428569</v>
      </c>
      <c r="J249" s="1"/>
      <c r="K249" s="1">
        <f>V305*M280</f>
        <v>3.5999999999999996</v>
      </c>
    </row>
    <row r="250" spans="1:26" x14ac:dyDescent="0.2">
      <c r="A250" s="1"/>
      <c r="B250" s="1"/>
      <c r="L250" s="1"/>
      <c r="M250" s="1"/>
      <c r="W250" s="3"/>
    </row>
    <row r="251" spans="1:26" x14ac:dyDescent="0.2">
      <c r="A251" t="s">
        <v>450</v>
      </c>
      <c r="C251" s="1"/>
      <c r="D251" s="1"/>
      <c r="E251" s="1"/>
      <c r="H251" t="s">
        <v>518</v>
      </c>
      <c r="J251" s="1"/>
      <c r="K251" t="s">
        <v>512</v>
      </c>
      <c r="L251" s="1"/>
      <c r="M251" s="1"/>
    </row>
    <row r="252" spans="1:26" x14ac:dyDescent="0.2">
      <c r="A252" s="2">
        <f>H252-K252</f>
        <v>-4.3748705034054858</v>
      </c>
      <c r="C252" s="1"/>
      <c r="D252" s="1"/>
      <c r="E252" s="1"/>
      <c r="G252" s="1"/>
      <c r="H252" s="3">
        <f>K88</f>
        <v>0</v>
      </c>
      <c r="I252" s="1"/>
      <c r="J252" s="1"/>
      <c r="K252" s="3">
        <f>IF((B259-(1-A350)*(1+X352)*E259)/((B259+(1-A350)*(1+X352)*E259)/2)&gt;0, ((B259-(1-A350)*(1+X352)*E259)/((B259+(1-A350)*(1+X352)*E259)/2))*N259, 0)</f>
        <v>4.3748705034054858</v>
      </c>
      <c r="L252" s="1"/>
      <c r="M252" s="1"/>
    </row>
    <row r="253" spans="1:26" x14ac:dyDescent="0.2">
      <c r="A253" s="1"/>
      <c r="C253" t="s">
        <v>451</v>
      </c>
      <c r="H253" t="s">
        <v>517</v>
      </c>
      <c r="K253" t="s">
        <v>513</v>
      </c>
    </row>
    <row r="254" spans="1:26" x14ac:dyDescent="0.2">
      <c r="A254" s="1"/>
      <c r="C254" s="13">
        <f>H254-K254</f>
        <v>1.7912713915818008</v>
      </c>
      <c r="H254" s="3">
        <f>K144</f>
        <v>2.7386553724955269</v>
      </c>
      <c r="K254" s="3">
        <f>IF((B259-(1-J350)*(1+X352)*H259)/((B259+(1-J350)*(1+X352)*H259)/2)&gt;0, ((B259-(1-J350)*(1+X352)*H259)/((B259+(1-J350)*(1+X352)*H259)/2))*R259, 0)</f>
        <v>0.947383980913726</v>
      </c>
    </row>
    <row r="255" spans="1:26" x14ac:dyDescent="0.2">
      <c r="A255" s="1"/>
      <c r="C255" s="1"/>
      <c r="E255" t="s">
        <v>452</v>
      </c>
      <c r="H255" t="s">
        <v>516</v>
      </c>
      <c r="I255" s="1"/>
      <c r="K255" t="s">
        <v>514</v>
      </c>
      <c r="M255" s="1"/>
      <c r="S255" s="2"/>
    </row>
    <row r="256" spans="1:26" x14ac:dyDescent="0.2">
      <c r="A256" s="1"/>
      <c r="C256" s="1"/>
      <c r="D256" s="1"/>
      <c r="E256" s="13">
        <f>H256-K256</f>
        <v>-2.4312608669456339</v>
      </c>
      <c r="G256" s="1"/>
      <c r="H256" s="3">
        <f>K200</f>
        <v>0.56894079121544561</v>
      </c>
      <c r="I256" s="1"/>
      <c r="J256" s="1"/>
      <c r="K256" s="3">
        <f>IF((B259-(1-R350)*(1+X352)*K259)/((B259+(1-R350)*(1+X352)*K259)/2)&gt;0, ((B259-(1-R350)*(1+X352)*K259)/((B259+(1-R350)*(1+X352)*K259)/2))*V259, 0)</f>
        <v>3.0002016581610795</v>
      </c>
      <c r="L256" s="1"/>
      <c r="M256" s="1"/>
    </row>
    <row r="257" spans="1:26" x14ac:dyDescent="0.2">
      <c r="W257" s="3"/>
    </row>
    <row r="258" spans="1:26" x14ac:dyDescent="0.2">
      <c r="B258" t="s">
        <v>665</v>
      </c>
      <c r="E258" t="s">
        <v>235</v>
      </c>
      <c r="H258" t="s">
        <v>241</v>
      </c>
      <c r="K258" t="s">
        <v>244</v>
      </c>
      <c r="N258" s="43" t="s">
        <v>444</v>
      </c>
      <c r="R258" s="43" t="s">
        <v>445</v>
      </c>
      <c r="V258" s="43" t="s">
        <v>446</v>
      </c>
      <c r="W258" s="3"/>
      <c r="Z258" t="s">
        <v>234</v>
      </c>
    </row>
    <row r="259" spans="1:26" x14ac:dyDescent="0.2">
      <c r="B259" s="1">
        <f>C262*E262+G262</f>
        <v>416.66666666666663</v>
      </c>
      <c r="E259">
        <f>B91*B370</f>
        <v>309.6648729328902</v>
      </c>
      <c r="H259">
        <f>B147*B374</f>
        <v>461.88659718611933</v>
      </c>
      <c r="K259">
        <f>B203*B376</f>
        <v>379.4558001133891</v>
      </c>
      <c r="N259" s="43">
        <f>MIN(Z259*B367,Z91)</f>
        <v>9.9363000000000028</v>
      </c>
      <c r="R259" s="43">
        <f>MIN(Z259*B367,Z147*B365)</f>
        <v>9.9363000000000028</v>
      </c>
      <c r="V259" s="43">
        <f>MIN(Z259*B367,Z203*B366)</f>
        <v>9.9363000000000028</v>
      </c>
      <c r="Z259" s="1">
        <f>B259*I262</f>
        <v>1000.0000000000002</v>
      </c>
    </row>
    <row r="260" spans="1:26" x14ac:dyDescent="0.2">
      <c r="A260" s="1"/>
      <c r="B260" s="1"/>
      <c r="W260" s="3"/>
    </row>
    <row r="261" spans="1:26" x14ac:dyDescent="0.2">
      <c r="C261" t="s">
        <v>190</v>
      </c>
      <c r="E261" t="s">
        <v>226</v>
      </c>
      <c r="G261" t="s">
        <v>680</v>
      </c>
      <c r="I261" t="s">
        <v>231</v>
      </c>
      <c r="K261" t="s">
        <v>225</v>
      </c>
      <c r="W261" s="3"/>
    </row>
    <row r="262" spans="1:26" x14ac:dyDescent="0.2">
      <c r="A262" s="13"/>
      <c r="C262" s="1">
        <f>B285</f>
        <v>245.83333333333337</v>
      </c>
      <c r="E262" s="1">
        <f>Q272</f>
        <v>0.99999999999999989</v>
      </c>
      <c r="G262" s="13">
        <f>K300</f>
        <v>170.83333333333329</v>
      </c>
      <c r="I262" s="1">
        <f>K262/E262</f>
        <v>2.4000000000000008</v>
      </c>
      <c r="K262" s="1">
        <f>V306*M280</f>
        <v>2.4000000000000004</v>
      </c>
    </row>
    <row r="263" spans="1:26" x14ac:dyDescent="0.2">
      <c r="B263" s="39"/>
    </row>
    <row r="266" spans="1:26" ht="16" thickBot="1" x14ac:dyDescent="0.25">
      <c r="H266" s="42" t="s">
        <v>696</v>
      </c>
      <c r="I266" s="42"/>
      <c r="J266" s="42"/>
      <c r="K266" s="40"/>
    </row>
    <row r="268" spans="1:26" x14ac:dyDescent="0.2">
      <c r="A268" s="28"/>
      <c r="B268" t="s">
        <v>282</v>
      </c>
      <c r="G268" t="s">
        <v>283</v>
      </c>
      <c r="L268" s="28"/>
      <c r="M268" t="s">
        <v>284</v>
      </c>
      <c r="Q268" s="28"/>
      <c r="R268" t="s">
        <v>285</v>
      </c>
    </row>
    <row r="269" spans="1:26" x14ac:dyDescent="0.2">
      <c r="A269" s="30">
        <f>A317*(1-(A310/(A310+A311+A312+A313)))</f>
        <v>2.4000000000000004</v>
      </c>
      <c r="B269" s="41" t="s">
        <v>617</v>
      </c>
      <c r="F269" s="30">
        <f>I317*(1-(I310/(I310+I311+I312+I313)))</f>
        <v>3.2</v>
      </c>
      <c r="G269" s="41" t="s">
        <v>621</v>
      </c>
      <c r="L269" s="30">
        <f>Q317*(1-(Q310/(Q310+Q311+Q312+Q313)))</f>
        <v>2.8000000000000003</v>
      </c>
      <c r="M269" s="41" t="s">
        <v>625</v>
      </c>
      <c r="Q269" s="30">
        <f>Y317*(1-(Y310/(Y310+Y311+Y312+Y313)))</f>
        <v>3.5999999999999996</v>
      </c>
      <c r="R269" s="41" t="s">
        <v>630</v>
      </c>
    </row>
    <row r="270" spans="1:26" x14ac:dyDescent="0.2">
      <c r="A270" s="30">
        <f>A318*(1-(A311/(A310+A311+A312+A313)))</f>
        <v>1.4</v>
      </c>
      <c r="B270" s="63" t="s">
        <v>618</v>
      </c>
      <c r="F270" s="30">
        <f>I318*(1-(I311/(I310+I311+I312+I313)))</f>
        <v>2.0999999999999996</v>
      </c>
      <c r="G270" s="63" t="s">
        <v>622</v>
      </c>
      <c r="L270" s="30">
        <f>Q318*(1-(Q311/(Q310+Q311+Q312+Q313)))</f>
        <v>1.75</v>
      </c>
      <c r="M270" s="63" t="s">
        <v>626</v>
      </c>
      <c r="Q270" s="30">
        <f>Y318*(1-(Y311/(Y310+Y311+Y312+Y313)))</f>
        <v>2.625</v>
      </c>
      <c r="R270" s="63" t="s">
        <v>629</v>
      </c>
    </row>
    <row r="271" spans="1:26" x14ac:dyDescent="0.2">
      <c r="A271" s="30">
        <f>A319*(1-(A312/(A310+A311+A312+A313)))</f>
        <v>0.7</v>
      </c>
      <c r="B271" s="63" t="s">
        <v>619</v>
      </c>
      <c r="F271" s="30">
        <f>I319*(1-(I312/(I310+I311+I312+I313)))</f>
        <v>1.4</v>
      </c>
      <c r="G271" s="63" t="s">
        <v>623</v>
      </c>
      <c r="L271" s="30">
        <f>Q319*(1-(Q312/(Q310+Q311+Q312+Q313)))</f>
        <v>1.0499999999999998</v>
      </c>
      <c r="M271" s="63" t="s">
        <v>627</v>
      </c>
      <c r="Q271" s="30">
        <f>Y319*(1-(Y312/(Y310+Y311+Y312+Y313)))</f>
        <v>1.75</v>
      </c>
      <c r="R271" s="63" t="s">
        <v>631</v>
      </c>
    </row>
    <row r="272" spans="1:26" x14ac:dyDescent="0.2">
      <c r="A272" s="30">
        <f>A320*(1-(A313/(A310+A311+A312+A313)))</f>
        <v>0.4</v>
      </c>
      <c r="B272" s="63" t="s">
        <v>620</v>
      </c>
      <c r="F272" s="30">
        <f>I320*(1-(I313/(I310+I311+I312+I313)))</f>
        <v>0.8</v>
      </c>
      <c r="G272" s="63" t="s">
        <v>624</v>
      </c>
      <c r="L272" s="30">
        <f>Q320*(1-(Q313/(Q310+Q311+Q312+Q313)))</f>
        <v>0.60000000000000009</v>
      </c>
      <c r="M272" s="63" t="s">
        <v>628</v>
      </c>
      <c r="Q272" s="30">
        <f>Y320*(1-(Y313/(Y310+Y311+Y312+Y313)))</f>
        <v>0.99999999999999989</v>
      </c>
      <c r="R272" s="63" t="s">
        <v>632</v>
      </c>
    </row>
    <row r="273" spans="1:18" x14ac:dyDescent="0.2">
      <c r="A273" s="30"/>
      <c r="B273" s="63"/>
      <c r="F273" s="30"/>
      <c r="G273" s="63"/>
      <c r="L273" s="30"/>
      <c r="M273" s="63"/>
      <c r="Q273" s="30"/>
      <c r="R273" s="63"/>
    </row>
    <row r="274" spans="1:18" x14ac:dyDescent="0.2">
      <c r="A274" s="30"/>
      <c r="B274" s="63"/>
      <c r="F274" s="30"/>
      <c r="G274" s="63"/>
      <c r="L274" s="30"/>
      <c r="M274" s="63"/>
      <c r="Q274" s="30"/>
      <c r="R274" s="63"/>
    </row>
    <row r="275" spans="1:18" ht="16" thickBot="1" x14ac:dyDescent="0.25">
      <c r="A275" s="28"/>
      <c r="C275" s="42" t="s">
        <v>695</v>
      </c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5"/>
      <c r="O275" s="40"/>
      <c r="P275" s="40"/>
      <c r="Q275" s="40"/>
    </row>
    <row r="276" spans="1:18" x14ac:dyDescent="0.2">
      <c r="A276" s="28"/>
      <c r="G276" s="49"/>
      <c r="H276" s="50"/>
      <c r="I276" s="50"/>
      <c r="J276" s="50"/>
      <c r="K276" s="50"/>
      <c r="L276" s="50"/>
      <c r="M276" s="50"/>
      <c r="N276" s="50"/>
      <c r="Q276" s="28"/>
    </row>
    <row r="277" spans="1:18" x14ac:dyDescent="0.2">
      <c r="A277" s="31">
        <v>2500</v>
      </c>
      <c r="B277" t="s">
        <v>171</v>
      </c>
      <c r="F277" s="54">
        <v>0.36499999999999999</v>
      </c>
      <c r="G277" s="41" t="s">
        <v>691</v>
      </c>
      <c r="M277" s="28">
        <v>325</v>
      </c>
      <c r="N277" t="s">
        <v>43</v>
      </c>
    </row>
    <row r="278" spans="1:18" x14ac:dyDescent="0.2">
      <c r="A278" s="31">
        <v>25000</v>
      </c>
      <c r="B278" t="s">
        <v>172</v>
      </c>
      <c r="F278" s="54">
        <v>0.54500000000000004</v>
      </c>
      <c r="G278" s="41" t="s">
        <v>692</v>
      </c>
      <c r="M278" s="28">
        <v>137</v>
      </c>
      <c r="N278" t="s">
        <v>56</v>
      </c>
    </row>
    <row r="279" spans="1:18" x14ac:dyDescent="0.2">
      <c r="A279" s="31">
        <v>500</v>
      </c>
      <c r="B279" t="s">
        <v>173</v>
      </c>
      <c r="F279" s="54">
        <v>0.41</v>
      </c>
      <c r="G279" s="41" t="s">
        <v>693</v>
      </c>
      <c r="M279" s="28">
        <v>36</v>
      </c>
      <c r="N279" t="s">
        <v>57</v>
      </c>
    </row>
    <row r="280" spans="1:18" x14ac:dyDescent="0.2">
      <c r="A280" s="31">
        <v>5000</v>
      </c>
      <c r="B280" t="s">
        <v>188</v>
      </c>
      <c r="F280" s="54">
        <v>0.41</v>
      </c>
      <c r="G280" s="41" t="s">
        <v>694</v>
      </c>
      <c r="M280" s="28">
        <v>12</v>
      </c>
      <c r="N280" t="s">
        <v>175</v>
      </c>
    </row>
    <row r="281" spans="1:18" x14ac:dyDescent="0.2">
      <c r="A281" s="28"/>
      <c r="F281" s="30"/>
      <c r="L281" s="31"/>
    </row>
    <row r="282" spans="1:18" x14ac:dyDescent="0.2">
      <c r="A282" s="28"/>
      <c r="B282" s="2">
        <f>(A277*(1-F277))/M277</f>
        <v>4.884615384615385</v>
      </c>
      <c r="C282" s="43" t="s">
        <v>571</v>
      </c>
      <c r="F282" s="30"/>
      <c r="K282" s="58">
        <f>(A277*F277*A303)/I55</f>
        <v>6.7384615384615394</v>
      </c>
      <c r="L282" s="43" t="s">
        <v>633</v>
      </c>
    </row>
    <row r="283" spans="1:18" x14ac:dyDescent="0.2">
      <c r="A283" s="28"/>
      <c r="B283" s="2">
        <f>(A278*(1-F278))/M278</f>
        <v>83.029197080291951</v>
      </c>
      <c r="C283" s="43" t="s">
        <v>572</v>
      </c>
      <c r="F283" s="30"/>
      <c r="K283" s="64">
        <f>(A277*F277*A304)/I68</f>
        <v>3.9307692307692301</v>
      </c>
      <c r="L283" s="43" t="s">
        <v>634</v>
      </c>
    </row>
    <row r="284" spans="1:18" x14ac:dyDescent="0.2">
      <c r="A284" s="28"/>
      <c r="B284" s="2">
        <f>(A279*(1-F279))/M279</f>
        <v>8.1944444444444464</v>
      </c>
      <c r="C284" s="43" t="s">
        <v>573</v>
      </c>
      <c r="F284" s="30"/>
      <c r="K284" s="64">
        <f>(A277*F277*A305)/I81</f>
        <v>1.9653846153846151</v>
      </c>
      <c r="L284" s="43" t="s">
        <v>635</v>
      </c>
    </row>
    <row r="285" spans="1:18" x14ac:dyDescent="0.2">
      <c r="A285" s="28"/>
      <c r="B285" s="21">
        <f>(A280*(1-F280))/M280</f>
        <v>245.83333333333337</v>
      </c>
      <c r="C285" s="43" t="s">
        <v>574</v>
      </c>
      <c r="F285" s="30"/>
      <c r="K285" s="64">
        <f>(A277*F277*A306)/I94</f>
        <v>1.1230769230769231</v>
      </c>
      <c r="L285" s="43" t="s">
        <v>636</v>
      </c>
    </row>
    <row r="286" spans="1:18" x14ac:dyDescent="0.2">
      <c r="A286" s="28"/>
      <c r="F286" s="21"/>
      <c r="L286" s="31"/>
      <c r="Q286" s="30"/>
    </row>
    <row r="287" spans="1:18" x14ac:dyDescent="0.2">
      <c r="F287" s="21"/>
      <c r="K287" s="58">
        <f>(A278*F278*H303)/I111</f>
        <v>318.24817518248182</v>
      </c>
      <c r="L287" s="43" t="s">
        <v>638</v>
      </c>
      <c r="Q287" s="30"/>
    </row>
    <row r="288" spans="1:18" x14ac:dyDescent="0.2">
      <c r="F288" s="21"/>
      <c r="K288" s="58">
        <f>(A278*F278*H304)/I124</f>
        <v>208.85036496350361</v>
      </c>
      <c r="L288" s="43" t="s">
        <v>637</v>
      </c>
      <c r="Q288" s="30"/>
    </row>
    <row r="289" spans="1:27" x14ac:dyDescent="0.2">
      <c r="F289" s="21"/>
      <c r="K289" s="58">
        <f>(A278*F278*H305)/I137</f>
        <v>139.23357664233578</v>
      </c>
      <c r="L289" s="43" t="s">
        <v>639</v>
      </c>
      <c r="Q289" s="30"/>
      <c r="T289" s="14"/>
      <c r="X289" s="14"/>
      <c r="Y289" s="14"/>
      <c r="Z289" s="14"/>
      <c r="AA289" s="14"/>
    </row>
    <row r="290" spans="1:27" x14ac:dyDescent="0.2">
      <c r="F290" s="21"/>
      <c r="K290" s="58">
        <f>(A278*F278*H306)/I150</f>
        <v>79.562043795620454</v>
      </c>
      <c r="L290" s="43" t="s">
        <v>640</v>
      </c>
      <c r="Q290" s="30"/>
    </row>
    <row r="291" spans="1:27" x14ac:dyDescent="0.2">
      <c r="F291" s="21"/>
      <c r="K291" s="58"/>
      <c r="L291" s="43"/>
      <c r="Q291" s="30"/>
    </row>
    <row r="292" spans="1:27" x14ac:dyDescent="0.2">
      <c r="F292" s="21"/>
      <c r="K292" s="64">
        <f>(A279*F279*O303)/I167</f>
        <v>15.944444444444446</v>
      </c>
      <c r="L292" s="43" t="s">
        <v>641</v>
      </c>
      <c r="Q292" s="30"/>
    </row>
    <row r="293" spans="1:27" x14ac:dyDescent="0.2">
      <c r="F293" s="21"/>
      <c r="K293" s="64">
        <f>(A279*F279*O304)/I180</f>
        <v>9.9652777777777786</v>
      </c>
      <c r="L293" s="43" t="s">
        <v>642</v>
      </c>
      <c r="Q293" s="30"/>
    </row>
    <row r="294" spans="1:27" x14ac:dyDescent="0.2">
      <c r="F294" s="21"/>
      <c r="K294" s="64">
        <f>(A279*F279*O305)/I193</f>
        <v>5.9791666666666661</v>
      </c>
      <c r="L294" s="43" t="s">
        <v>643</v>
      </c>
      <c r="Q294" s="30"/>
    </row>
    <row r="295" spans="1:27" x14ac:dyDescent="0.2">
      <c r="F295" s="21"/>
      <c r="K295" s="64">
        <f>(A279*F279*O306)/I206</f>
        <v>3.416666666666667</v>
      </c>
      <c r="L295" s="43" t="s">
        <v>644</v>
      </c>
      <c r="Q295" s="30"/>
    </row>
    <row r="296" spans="1:27" x14ac:dyDescent="0.2">
      <c r="F296" s="21"/>
      <c r="K296" s="58"/>
      <c r="L296" s="43"/>
      <c r="Q296" s="30"/>
    </row>
    <row r="297" spans="1:27" x14ac:dyDescent="0.2">
      <c r="F297" s="21"/>
      <c r="K297" s="64">
        <f>(A280*F280*V303)/I223</f>
        <v>614.99999999999977</v>
      </c>
      <c r="L297" s="43" t="s">
        <v>645</v>
      </c>
      <c r="Q297" s="30"/>
    </row>
    <row r="298" spans="1:27" x14ac:dyDescent="0.2">
      <c r="F298" s="21"/>
      <c r="K298" s="64">
        <f>(A280*F280*V304)/I236</f>
        <v>448.43750000000006</v>
      </c>
      <c r="L298" s="43" t="s">
        <v>646</v>
      </c>
      <c r="Q298" s="30"/>
    </row>
    <row r="299" spans="1:27" x14ac:dyDescent="0.2">
      <c r="A299" s="21"/>
      <c r="B299" s="43"/>
      <c r="F299" s="21"/>
      <c r="J299" s="58"/>
      <c r="K299" s="64">
        <f>(A280*F280*V305)/I249</f>
        <v>298.95833333333337</v>
      </c>
      <c r="L299" s="43" t="s">
        <v>647</v>
      </c>
      <c r="Q299" s="30"/>
    </row>
    <row r="300" spans="1:27" x14ac:dyDescent="0.2">
      <c r="A300" s="21"/>
      <c r="B300" s="43"/>
      <c r="F300" s="21"/>
      <c r="J300" s="58"/>
      <c r="K300" s="64">
        <f>(A280*F280*V306)/I262</f>
        <v>170.83333333333329</v>
      </c>
      <c r="L300" s="43" t="s">
        <v>648</v>
      </c>
      <c r="Q300" s="30"/>
    </row>
    <row r="301" spans="1:27" x14ac:dyDescent="0.2">
      <c r="A301" s="21"/>
      <c r="B301" s="43"/>
      <c r="F301" s="21"/>
      <c r="J301" s="58"/>
      <c r="K301" s="64"/>
      <c r="L301" s="43"/>
      <c r="Q301" s="30"/>
    </row>
    <row r="302" spans="1:27" ht="16" thickBot="1" x14ac:dyDescent="0.25">
      <c r="A302" s="28"/>
      <c r="B302" s="12" t="s">
        <v>94</v>
      </c>
      <c r="C302" s="11"/>
      <c r="D302" s="11"/>
      <c r="E302" s="11"/>
      <c r="F302" s="11"/>
      <c r="H302" s="28"/>
      <c r="I302" s="12" t="s">
        <v>123</v>
      </c>
      <c r="J302" s="10"/>
      <c r="K302" s="10"/>
      <c r="L302" s="10"/>
      <c r="M302" s="10"/>
      <c r="O302" s="28"/>
      <c r="P302" s="12" t="s">
        <v>132</v>
      </c>
      <c r="Q302" s="10"/>
      <c r="R302" s="10"/>
      <c r="S302" s="10"/>
      <c r="V302" s="28"/>
      <c r="W302" s="12" t="s">
        <v>178</v>
      </c>
    </row>
    <row r="303" spans="1:27" x14ac:dyDescent="0.2">
      <c r="A303" s="28">
        <v>0.2</v>
      </c>
      <c r="B303" t="s">
        <v>152</v>
      </c>
      <c r="H303" s="28">
        <v>0.2</v>
      </c>
      <c r="I303" t="s">
        <v>157</v>
      </c>
      <c r="O303" s="28">
        <v>0.2</v>
      </c>
      <c r="P303" t="s">
        <v>161</v>
      </c>
      <c r="V303" s="28">
        <v>0.2</v>
      </c>
      <c r="W303" t="s">
        <v>179</v>
      </c>
    </row>
    <row r="304" spans="1:27" x14ac:dyDescent="0.2">
      <c r="A304" s="28">
        <v>0.3</v>
      </c>
      <c r="B304" t="s">
        <v>153</v>
      </c>
      <c r="H304" s="28">
        <v>0.3</v>
      </c>
      <c r="I304" t="s">
        <v>158</v>
      </c>
      <c r="O304" s="28">
        <v>0.3</v>
      </c>
      <c r="P304" t="s">
        <v>162</v>
      </c>
      <c r="V304" s="28">
        <v>0.3</v>
      </c>
      <c r="W304" t="s">
        <v>180</v>
      </c>
    </row>
    <row r="305" spans="1:31" x14ac:dyDescent="0.2">
      <c r="A305" s="28">
        <v>0.3</v>
      </c>
      <c r="B305" t="s">
        <v>154</v>
      </c>
      <c r="H305" s="28">
        <v>0.3</v>
      </c>
      <c r="I305" t="s">
        <v>159</v>
      </c>
      <c r="O305" s="28">
        <v>0.3</v>
      </c>
      <c r="P305" t="s">
        <v>163</v>
      </c>
      <c r="T305" s="50"/>
      <c r="U305" s="50"/>
      <c r="V305" s="28">
        <v>0.3</v>
      </c>
      <c r="W305" t="s">
        <v>181</v>
      </c>
      <c r="AA305" s="50"/>
      <c r="AB305" s="50"/>
      <c r="AC305" s="50"/>
      <c r="AD305" s="50"/>
      <c r="AE305" s="50"/>
    </row>
    <row r="306" spans="1:31" x14ac:dyDescent="0.2">
      <c r="A306" s="28">
        <f>(1-A303-A304-A305)</f>
        <v>0.2</v>
      </c>
      <c r="B306" t="s">
        <v>155</v>
      </c>
      <c r="H306" s="28">
        <f>(1-H303-H304-H305)</f>
        <v>0.2</v>
      </c>
      <c r="I306" t="s">
        <v>160</v>
      </c>
      <c r="O306" s="28">
        <f>(1-O303-O304-O305)</f>
        <v>0.2</v>
      </c>
      <c r="P306" t="s">
        <v>164</v>
      </c>
      <c r="T306" s="41"/>
      <c r="U306" s="41"/>
      <c r="V306" s="28">
        <f>(1-V303-V304-V305)</f>
        <v>0.2</v>
      </c>
      <c r="W306" t="s">
        <v>182</v>
      </c>
      <c r="AA306" s="41"/>
      <c r="AB306" s="41"/>
      <c r="AC306" s="41"/>
      <c r="AD306" s="41"/>
      <c r="AE306" s="41"/>
    </row>
    <row r="307" spans="1:31" x14ac:dyDescent="0.2">
      <c r="A307" s="28"/>
      <c r="H307" s="28"/>
      <c r="O307" s="28"/>
      <c r="T307" s="41"/>
      <c r="U307" s="41"/>
      <c r="V307" s="41"/>
      <c r="W307" s="41"/>
      <c r="AA307" s="41"/>
      <c r="AB307" s="41"/>
      <c r="AC307" s="41"/>
      <c r="AD307" s="41"/>
      <c r="AE307" s="41"/>
    </row>
    <row r="308" spans="1:31" ht="16" thickBot="1" x14ac:dyDescent="0.25">
      <c r="A308" s="28"/>
      <c r="H308" s="28"/>
      <c r="I308" s="41"/>
      <c r="J308" s="40" t="s">
        <v>581</v>
      </c>
      <c r="K308" s="40"/>
      <c r="L308" s="40"/>
      <c r="M308" s="40"/>
      <c r="N308" s="41"/>
      <c r="O308" s="41"/>
      <c r="T308" s="41"/>
      <c r="U308" s="41"/>
      <c r="V308" s="41"/>
      <c r="W308" s="41"/>
      <c r="AA308" s="41"/>
      <c r="AB308" s="41"/>
      <c r="AC308" s="41"/>
      <c r="AD308" s="41"/>
      <c r="AE308" s="41"/>
    </row>
    <row r="309" spans="1:31" ht="16" thickBot="1" x14ac:dyDescent="0.25">
      <c r="A309" s="39"/>
      <c r="B309" s="40" t="s">
        <v>576</v>
      </c>
      <c r="C309" s="59"/>
      <c r="D309" s="59"/>
      <c r="E309" s="59"/>
      <c r="F309" s="59"/>
      <c r="G309" s="40"/>
      <c r="H309" s="40"/>
      <c r="I309" s="41"/>
      <c r="J309" s="40" t="s">
        <v>582</v>
      </c>
      <c r="K309" s="40"/>
      <c r="L309" s="40"/>
      <c r="M309" s="40"/>
      <c r="N309" s="40"/>
      <c r="O309" s="40"/>
      <c r="Q309" s="43"/>
      <c r="R309" s="45" t="s">
        <v>587</v>
      </c>
      <c r="S309" s="40"/>
      <c r="T309" s="41"/>
      <c r="U309" s="41"/>
      <c r="V309" s="41"/>
      <c r="W309" s="41"/>
      <c r="Y309" s="43"/>
      <c r="Z309" s="45" t="s">
        <v>592</v>
      </c>
      <c r="AA309" s="41"/>
      <c r="AB309" s="41"/>
      <c r="AC309" s="41"/>
      <c r="AD309" s="41"/>
      <c r="AE309" s="41"/>
    </row>
    <row r="310" spans="1:31" x14ac:dyDescent="0.2">
      <c r="A310" s="39">
        <f>A303*M277</f>
        <v>65</v>
      </c>
      <c r="B310" s="41" t="s">
        <v>577</v>
      </c>
      <c r="C310" s="41"/>
      <c r="D310" s="41"/>
      <c r="E310" s="41"/>
      <c r="F310" s="41"/>
      <c r="G310" s="41"/>
      <c r="H310" s="41"/>
      <c r="I310" s="41">
        <f>H303*M278</f>
        <v>27.400000000000002</v>
      </c>
      <c r="J310" s="41" t="s">
        <v>583</v>
      </c>
      <c r="K310" s="41"/>
      <c r="L310" s="41"/>
      <c r="M310" s="41"/>
      <c r="N310" s="41"/>
      <c r="O310" s="41"/>
      <c r="Q310" s="41">
        <f>O303*M279</f>
        <v>7.2</v>
      </c>
      <c r="R310" s="41" t="s">
        <v>588</v>
      </c>
      <c r="S310" s="41"/>
      <c r="V310" s="28"/>
      <c r="Y310" s="41">
        <f>V303*M280</f>
        <v>2.4000000000000004</v>
      </c>
      <c r="Z310" s="41" t="s">
        <v>613</v>
      </c>
    </row>
    <row r="311" spans="1:31" x14ac:dyDescent="0.2">
      <c r="A311" s="39">
        <f>A304*M277</f>
        <v>97.5</v>
      </c>
      <c r="B311" s="41" t="s">
        <v>578</v>
      </c>
      <c r="C311" s="41"/>
      <c r="D311" s="41"/>
      <c r="E311" s="41"/>
      <c r="F311" s="41"/>
      <c r="G311" s="41"/>
      <c r="H311" s="41"/>
      <c r="I311" s="41">
        <f>H304*M278</f>
        <v>41.1</v>
      </c>
      <c r="J311" s="41" t="s">
        <v>584</v>
      </c>
      <c r="K311" s="41"/>
      <c r="L311" s="41"/>
      <c r="M311" s="41"/>
      <c r="N311" s="41"/>
      <c r="O311" s="41"/>
      <c r="Q311" s="41">
        <f>O304*M279</f>
        <v>10.799999999999999</v>
      </c>
      <c r="R311" s="41" t="s">
        <v>589</v>
      </c>
      <c r="S311" s="41"/>
      <c r="T311" s="41"/>
      <c r="U311" s="41"/>
      <c r="V311" s="41"/>
      <c r="W311" s="41"/>
      <c r="Y311" s="41">
        <f>V304*M280</f>
        <v>3.5999999999999996</v>
      </c>
      <c r="Z311" s="41" t="s">
        <v>614</v>
      </c>
    </row>
    <row r="312" spans="1:31" x14ac:dyDescent="0.2">
      <c r="A312" s="39">
        <f>A305*M277</f>
        <v>97.5</v>
      </c>
      <c r="B312" s="41" t="s">
        <v>579</v>
      </c>
      <c r="C312" s="41"/>
      <c r="D312" s="41"/>
      <c r="E312" s="41"/>
      <c r="F312" s="41"/>
      <c r="G312" s="41"/>
      <c r="H312" s="41"/>
      <c r="I312" s="41">
        <f>H305*M278</f>
        <v>41.1</v>
      </c>
      <c r="J312" s="41" t="s">
        <v>585</v>
      </c>
      <c r="K312" s="41"/>
      <c r="L312" s="41"/>
      <c r="M312" s="41"/>
      <c r="N312" s="41"/>
      <c r="O312" s="41"/>
      <c r="Q312" s="41">
        <f>O305*M279</f>
        <v>10.799999999999999</v>
      </c>
      <c r="R312" s="41" t="s">
        <v>590</v>
      </c>
      <c r="S312" s="41"/>
      <c r="T312" s="50"/>
      <c r="U312" s="50"/>
      <c r="V312" s="50"/>
      <c r="W312" s="14"/>
      <c r="Y312" s="41">
        <f>V305*M280</f>
        <v>3.5999999999999996</v>
      </c>
      <c r="Z312" s="41" t="s">
        <v>615</v>
      </c>
      <c r="AA312" s="50"/>
      <c r="AB312" s="50"/>
      <c r="AC312" s="50"/>
      <c r="AD312" s="50"/>
      <c r="AE312" s="14"/>
    </row>
    <row r="313" spans="1:31" x14ac:dyDescent="0.2">
      <c r="A313" s="39">
        <f>A306*M277</f>
        <v>65</v>
      </c>
      <c r="B313" s="41" t="s">
        <v>580</v>
      </c>
      <c r="C313" s="41"/>
      <c r="D313" s="41"/>
      <c r="E313" s="41"/>
      <c r="F313" s="41"/>
      <c r="G313" s="41"/>
      <c r="H313" s="41"/>
      <c r="I313" s="41">
        <f>H306*M278</f>
        <v>27.400000000000002</v>
      </c>
      <c r="J313" s="41" t="s">
        <v>586</v>
      </c>
      <c r="K313" s="41"/>
      <c r="L313" s="41"/>
      <c r="M313" s="41"/>
      <c r="N313" s="41"/>
      <c r="O313" s="41"/>
      <c r="Q313" s="41">
        <f>O306*M279</f>
        <v>7.2</v>
      </c>
      <c r="R313" s="41" t="s">
        <v>591</v>
      </c>
      <c r="S313" s="41"/>
      <c r="T313" s="41"/>
      <c r="U313" s="41"/>
      <c r="V313" s="41"/>
      <c r="Y313" s="41">
        <f>V306*M280</f>
        <v>2.4000000000000004</v>
      </c>
      <c r="Z313" s="41" t="s">
        <v>616</v>
      </c>
      <c r="AA313" s="41"/>
      <c r="AB313" s="41"/>
      <c r="AC313" s="41"/>
      <c r="AD313" s="41"/>
    </row>
    <row r="314" spans="1:31" x14ac:dyDescent="0.2">
      <c r="A314" s="28"/>
      <c r="H314" s="28"/>
      <c r="O314" s="28"/>
      <c r="T314" s="41"/>
      <c r="U314" s="41"/>
      <c r="V314" s="41"/>
      <c r="AA314" s="41"/>
      <c r="AB314" s="41"/>
      <c r="AC314" s="41"/>
      <c r="AD314" s="41"/>
    </row>
    <row r="315" spans="1:31" ht="16" thickBot="1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0" t="s">
        <v>593</v>
      </c>
      <c r="K315" s="40"/>
      <c r="L315" s="40"/>
      <c r="M315" s="40"/>
      <c r="N315" s="40"/>
      <c r="O315" s="40"/>
      <c r="Q315" s="43"/>
      <c r="R315" s="41"/>
      <c r="S315" s="41"/>
      <c r="T315" s="41"/>
      <c r="U315" s="41"/>
      <c r="V315" s="41"/>
      <c r="AA315" s="41"/>
      <c r="AB315" s="41"/>
      <c r="AC315" s="41"/>
      <c r="AD315" s="41"/>
    </row>
    <row r="316" spans="1:31" ht="16" thickBot="1" x14ac:dyDescent="0.25">
      <c r="A316" s="41"/>
      <c r="B316" s="40" t="s">
        <v>594</v>
      </c>
      <c r="C316" s="59"/>
      <c r="D316" s="59"/>
      <c r="E316" s="59"/>
      <c r="F316" s="59"/>
      <c r="G316" s="40"/>
      <c r="H316" s="50"/>
      <c r="I316" s="41"/>
      <c r="J316" s="40" t="s">
        <v>595</v>
      </c>
      <c r="K316" s="40"/>
      <c r="L316" s="40"/>
      <c r="M316" s="40"/>
      <c r="N316" s="40"/>
      <c r="O316" s="60"/>
      <c r="Q316" s="43"/>
      <c r="R316" s="45" t="s">
        <v>596</v>
      </c>
      <c r="S316" s="40"/>
      <c r="T316" s="41"/>
      <c r="U316" s="41"/>
      <c r="V316" s="41"/>
      <c r="Y316" s="43"/>
      <c r="Z316" s="45" t="s">
        <v>596</v>
      </c>
      <c r="AA316" s="41"/>
      <c r="AB316" s="41"/>
      <c r="AC316" s="41"/>
      <c r="AD316" s="41"/>
    </row>
    <row r="317" spans="1:31" x14ac:dyDescent="0.2">
      <c r="A317" s="61">
        <v>3</v>
      </c>
      <c r="B317" s="41" t="s">
        <v>597</v>
      </c>
      <c r="C317" s="41"/>
      <c r="D317" s="41"/>
      <c r="E317" s="41"/>
      <c r="F317" s="41"/>
      <c r="I317" s="62">
        <v>4</v>
      </c>
      <c r="J317" s="41" t="s">
        <v>598</v>
      </c>
      <c r="O317" s="41"/>
      <c r="Q317" s="62">
        <v>3.5</v>
      </c>
      <c r="R317" s="41" t="s">
        <v>599</v>
      </c>
      <c r="S317" s="41"/>
      <c r="Y317" s="30">
        <v>4.5</v>
      </c>
      <c r="Z317" s="41" t="s">
        <v>609</v>
      </c>
    </row>
    <row r="318" spans="1:31" x14ac:dyDescent="0.2">
      <c r="A318" s="61">
        <v>2</v>
      </c>
      <c r="B318" s="41" t="s">
        <v>600</v>
      </c>
      <c r="C318" s="41"/>
      <c r="D318" s="41"/>
      <c r="E318" s="41"/>
      <c r="F318" s="41"/>
      <c r="I318" s="62">
        <v>3</v>
      </c>
      <c r="J318" s="41" t="s">
        <v>601</v>
      </c>
      <c r="O318" s="41"/>
      <c r="Q318" s="62">
        <v>2.5</v>
      </c>
      <c r="R318" s="41" t="s">
        <v>606</v>
      </c>
      <c r="S318" s="41"/>
      <c r="Y318" s="30">
        <v>3.75</v>
      </c>
      <c r="Z318" s="41" t="s">
        <v>610</v>
      </c>
    </row>
    <row r="319" spans="1:31" x14ac:dyDescent="0.2">
      <c r="A319" s="61">
        <v>1</v>
      </c>
      <c r="B319" s="41" t="s">
        <v>602</v>
      </c>
      <c r="C319" s="41"/>
      <c r="D319" s="41"/>
      <c r="E319" s="41"/>
      <c r="F319" s="41"/>
      <c r="I319" s="62">
        <v>2</v>
      </c>
      <c r="J319" s="41" t="s">
        <v>603</v>
      </c>
      <c r="O319" s="41"/>
      <c r="Q319" s="62">
        <v>1.5</v>
      </c>
      <c r="R319" s="41" t="s">
        <v>607</v>
      </c>
      <c r="S319" s="41"/>
      <c r="X319" s="14"/>
      <c r="Y319" s="30">
        <v>2.5</v>
      </c>
      <c r="Z319" s="41" t="s">
        <v>611</v>
      </c>
    </row>
    <row r="320" spans="1:31" x14ac:dyDescent="0.2">
      <c r="A320" s="61">
        <v>0.5</v>
      </c>
      <c r="B320" s="41" t="s">
        <v>604</v>
      </c>
      <c r="C320" s="41"/>
      <c r="D320" s="41"/>
      <c r="E320" s="41"/>
      <c r="F320" s="41"/>
      <c r="I320" s="62">
        <v>1</v>
      </c>
      <c r="J320" s="41" t="s">
        <v>605</v>
      </c>
      <c r="O320" s="41"/>
      <c r="Q320" s="58">
        <v>0.75</v>
      </c>
      <c r="R320" s="41" t="s">
        <v>608</v>
      </c>
      <c r="S320" s="41"/>
      <c r="T320" s="4"/>
      <c r="Y320" s="30">
        <v>1.25</v>
      </c>
      <c r="Z320" s="41" t="s">
        <v>612</v>
      </c>
    </row>
    <row r="321" spans="1:26" ht="16" thickBot="1" x14ac:dyDescent="0.25">
      <c r="T321" s="10"/>
      <c r="U321" s="10"/>
      <c r="V321" s="10"/>
      <c r="W321" s="10"/>
      <c r="X321" s="10"/>
      <c r="Y321" s="10"/>
      <c r="Z321" s="14"/>
    </row>
    <row r="323" spans="1:26" ht="16" thickBot="1" x14ac:dyDescent="0.25">
      <c r="I323" s="42" t="s">
        <v>361</v>
      </c>
      <c r="J323" s="40"/>
      <c r="K323" s="40"/>
      <c r="L323" s="40"/>
      <c r="M323" s="40"/>
      <c r="N323" s="42"/>
    </row>
    <row r="324" spans="1:26" ht="16" thickBot="1" x14ac:dyDescent="0.25">
      <c r="J324" s="16" t="s">
        <v>127</v>
      </c>
      <c r="K324" s="10"/>
      <c r="L324" s="16"/>
      <c r="N324" s="4"/>
      <c r="O324" s="4"/>
      <c r="Q324" s="4"/>
      <c r="R324" s="4"/>
      <c r="S324" s="4"/>
    </row>
    <row r="325" spans="1:26" ht="16" thickBot="1" x14ac:dyDescent="0.25">
      <c r="B325" s="10" t="s">
        <v>103</v>
      </c>
      <c r="C325" s="10"/>
      <c r="D325" s="10"/>
      <c r="E325" s="10"/>
      <c r="F325" s="10"/>
      <c r="G325" s="10"/>
      <c r="H325" s="10"/>
      <c r="I325" s="14"/>
      <c r="K325" s="10" t="s">
        <v>104</v>
      </c>
      <c r="L325" s="10"/>
      <c r="M325" s="10"/>
      <c r="N325" s="10"/>
      <c r="O325" s="10"/>
      <c r="P325" s="10"/>
      <c r="Q325" s="10"/>
      <c r="R325" s="14"/>
      <c r="S325" s="10" t="s">
        <v>218</v>
      </c>
      <c r="X325" s="14"/>
      <c r="Y325" s="14"/>
    </row>
    <row r="326" spans="1:26" x14ac:dyDescent="0.2">
      <c r="A326" s="54">
        <v>0.25</v>
      </c>
      <c r="B326" t="s">
        <v>102</v>
      </c>
      <c r="J326" s="62">
        <v>0.15</v>
      </c>
      <c r="K326" t="s">
        <v>105</v>
      </c>
      <c r="R326" s="54">
        <v>0.15</v>
      </c>
      <c r="S326" t="s">
        <v>219</v>
      </c>
    </row>
    <row r="327" spans="1:26" x14ac:dyDescent="0.2">
      <c r="A327" s="54">
        <v>0.5</v>
      </c>
      <c r="B327" t="s">
        <v>99</v>
      </c>
      <c r="J327" s="62">
        <v>0.05</v>
      </c>
      <c r="K327" t="s">
        <v>106</v>
      </c>
      <c r="R327" s="54">
        <v>0.12</v>
      </c>
      <c r="S327" t="s">
        <v>220</v>
      </c>
    </row>
    <row r="328" spans="1:26" ht="16" thickBot="1" x14ac:dyDescent="0.25">
      <c r="A328" s="54">
        <v>0.75</v>
      </c>
      <c r="B328" t="s">
        <v>100</v>
      </c>
      <c r="J328" s="62">
        <v>0.15</v>
      </c>
      <c r="K328" t="s">
        <v>107</v>
      </c>
      <c r="R328" s="54">
        <v>0.15</v>
      </c>
      <c r="S328" t="s">
        <v>221</v>
      </c>
      <c r="T328" s="10"/>
      <c r="U328" s="10"/>
      <c r="V328" s="10"/>
      <c r="W328" s="10"/>
      <c r="X328" s="10"/>
      <c r="Y328" s="10"/>
    </row>
    <row r="329" spans="1:26" x14ac:dyDescent="0.2">
      <c r="A329" s="54">
        <v>0.38</v>
      </c>
      <c r="B329" t="s">
        <v>101</v>
      </c>
      <c r="J329" s="62">
        <v>0.12</v>
      </c>
      <c r="K329" t="s">
        <v>108</v>
      </c>
      <c r="R329" s="54">
        <v>0.05</v>
      </c>
      <c r="S329" t="s">
        <v>222</v>
      </c>
    </row>
    <row r="330" spans="1:26" x14ac:dyDescent="0.2">
      <c r="R330" s="28"/>
    </row>
    <row r="331" spans="1:26" ht="16" thickBot="1" x14ac:dyDescent="0.25">
      <c r="A331" s="28"/>
      <c r="J331" s="32" t="s">
        <v>126</v>
      </c>
      <c r="K331" s="15"/>
      <c r="R331" s="28"/>
    </row>
    <row r="332" spans="1:26" ht="16" thickBot="1" x14ac:dyDescent="0.25">
      <c r="A332" s="28"/>
      <c r="B332" s="10" t="s">
        <v>125</v>
      </c>
      <c r="C332" s="10"/>
      <c r="D332" s="15"/>
      <c r="E332" s="15"/>
      <c r="F332" s="10"/>
      <c r="G332" s="15"/>
      <c r="H332" s="10"/>
      <c r="I332" s="14"/>
      <c r="J332" s="28"/>
      <c r="K332" s="10" t="s">
        <v>124</v>
      </c>
      <c r="L332" s="10"/>
      <c r="M332" s="10"/>
      <c r="N332" s="10"/>
      <c r="O332" s="10"/>
      <c r="P332" s="10"/>
      <c r="Q332" s="10"/>
      <c r="R332" s="28"/>
      <c r="S332" s="10" t="s">
        <v>213</v>
      </c>
    </row>
    <row r="333" spans="1:26" x14ac:dyDescent="0.2">
      <c r="A333" s="54">
        <v>0.25</v>
      </c>
      <c r="B333" t="s">
        <v>114</v>
      </c>
      <c r="J333" s="54">
        <v>0.05</v>
      </c>
      <c r="K333" t="s">
        <v>118</v>
      </c>
      <c r="R333" s="54">
        <v>0.14000000000000001</v>
      </c>
      <c r="S333" t="s">
        <v>214</v>
      </c>
    </row>
    <row r="334" spans="1:26" x14ac:dyDescent="0.2">
      <c r="A334" s="54">
        <v>0.18</v>
      </c>
      <c r="B334" t="s">
        <v>115</v>
      </c>
      <c r="J334" s="54">
        <v>0.16</v>
      </c>
      <c r="K334" t="s">
        <v>119</v>
      </c>
      <c r="R334" s="54">
        <v>0.22</v>
      </c>
      <c r="S334" t="s">
        <v>215</v>
      </c>
    </row>
    <row r="335" spans="1:26" ht="16" thickBot="1" x14ac:dyDescent="0.25">
      <c r="A335" s="54">
        <v>0.14000000000000001</v>
      </c>
      <c r="B335" t="s">
        <v>116</v>
      </c>
      <c r="J335" s="54">
        <v>0.21</v>
      </c>
      <c r="K335" t="s">
        <v>120</v>
      </c>
      <c r="R335" s="54">
        <v>0.05</v>
      </c>
      <c r="S335" t="s">
        <v>216</v>
      </c>
      <c r="T335" s="10"/>
      <c r="U335" s="10"/>
      <c r="V335" s="10"/>
      <c r="W335" s="10"/>
      <c r="X335" s="10"/>
      <c r="Y335" s="10"/>
    </row>
    <row r="336" spans="1:26" x14ac:dyDescent="0.2">
      <c r="A336" s="54">
        <v>0.22</v>
      </c>
      <c r="B336" t="s">
        <v>117</v>
      </c>
      <c r="J336" s="54">
        <v>0.17</v>
      </c>
      <c r="K336" t="s">
        <v>121</v>
      </c>
      <c r="R336" s="54">
        <v>0.16</v>
      </c>
      <c r="S336" t="s">
        <v>217</v>
      </c>
    </row>
    <row r="337" spans="1:29" x14ac:dyDescent="0.2">
      <c r="A337" s="28"/>
      <c r="J337" s="28"/>
      <c r="R337" s="28"/>
    </row>
    <row r="338" spans="1:29" ht="16" thickBot="1" x14ac:dyDescent="0.25">
      <c r="A338" s="29"/>
      <c r="B338" s="1"/>
      <c r="C338" s="1"/>
      <c r="D338" s="1"/>
      <c r="E338" s="1"/>
      <c r="G338" s="1"/>
      <c r="H338" s="1"/>
      <c r="J338" s="32" t="s">
        <v>130</v>
      </c>
      <c r="K338" s="15"/>
      <c r="R338" s="28"/>
    </row>
    <row r="339" spans="1:29" ht="16" thickBot="1" x14ac:dyDescent="0.25">
      <c r="A339" s="28"/>
      <c r="B339" s="10" t="s">
        <v>128</v>
      </c>
      <c r="C339" s="10"/>
      <c r="D339" s="10"/>
      <c r="E339" s="10"/>
      <c r="F339" s="10"/>
      <c r="G339" s="10"/>
      <c r="H339" s="10"/>
      <c r="I339" s="14"/>
      <c r="J339" s="28"/>
      <c r="K339" s="10" t="s">
        <v>129</v>
      </c>
      <c r="L339" s="10"/>
      <c r="M339" s="10"/>
      <c r="N339" s="10"/>
      <c r="O339" s="10"/>
      <c r="P339" s="10"/>
      <c r="Q339" s="10"/>
      <c r="R339" s="28"/>
      <c r="S339" s="10" t="s">
        <v>212</v>
      </c>
    </row>
    <row r="340" spans="1:29" x14ac:dyDescent="0.2">
      <c r="A340" s="54">
        <v>0.15</v>
      </c>
      <c r="B340" t="s">
        <v>133</v>
      </c>
      <c r="J340" s="54">
        <v>0.19</v>
      </c>
      <c r="K340" t="s">
        <v>137</v>
      </c>
      <c r="R340" s="54">
        <v>0.19</v>
      </c>
      <c r="S340" t="s">
        <v>208</v>
      </c>
    </row>
    <row r="341" spans="1:29" x14ac:dyDescent="0.2">
      <c r="A341" s="54">
        <v>0.25</v>
      </c>
      <c r="B341" t="s">
        <v>134</v>
      </c>
      <c r="J341" s="54">
        <v>0.15</v>
      </c>
      <c r="K341" t="s">
        <v>138</v>
      </c>
      <c r="R341" s="54">
        <v>0.15</v>
      </c>
      <c r="S341" t="s">
        <v>211</v>
      </c>
    </row>
    <row r="342" spans="1:29" ht="16" thickBot="1" x14ac:dyDescent="0.25">
      <c r="A342" s="54">
        <v>0.15</v>
      </c>
      <c r="B342" t="s">
        <v>135</v>
      </c>
      <c r="J342" s="54">
        <v>0.14000000000000001</v>
      </c>
      <c r="K342" t="s">
        <v>139</v>
      </c>
      <c r="R342" s="54">
        <v>0.14000000000000001</v>
      </c>
      <c r="S342" t="s">
        <v>210</v>
      </c>
      <c r="T342" s="10"/>
      <c r="U342" s="10"/>
      <c r="V342" s="10"/>
      <c r="W342" s="10"/>
      <c r="X342" s="10"/>
      <c r="Y342" s="10"/>
    </row>
    <row r="343" spans="1:29" x14ac:dyDescent="0.2">
      <c r="A343" s="54">
        <v>0.18</v>
      </c>
      <c r="B343" t="s">
        <v>136</v>
      </c>
      <c r="J343" s="54">
        <v>0.14000000000000001</v>
      </c>
      <c r="K343" t="s">
        <v>140</v>
      </c>
      <c r="R343" s="54">
        <v>0.14000000000000001</v>
      </c>
      <c r="S343" t="s">
        <v>209</v>
      </c>
    </row>
    <row r="344" spans="1:29" x14ac:dyDescent="0.2">
      <c r="A344" s="28"/>
      <c r="J344" s="28"/>
      <c r="R344" s="28"/>
    </row>
    <row r="345" spans="1:29" ht="16" thickBot="1" x14ac:dyDescent="0.25">
      <c r="A345" s="29"/>
      <c r="B345" s="1"/>
      <c r="C345" s="1"/>
      <c r="D345" s="1"/>
      <c r="E345" s="1"/>
      <c r="G345" s="1"/>
      <c r="H345" s="1"/>
      <c r="J345" s="32" t="s">
        <v>187</v>
      </c>
      <c r="K345" s="15"/>
      <c r="R345" s="28"/>
    </row>
    <row r="346" spans="1:29" ht="16" thickBot="1" x14ac:dyDescent="0.25">
      <c r="A346" s="28"/>
      <c r="B346" s="10" t="s">
        <v>176</v>
      </c>
      <c r="C346" s="10"/>
      <c r="D346" s="10"/>
      <c r="E346" s="10"/>
      <c r="F346" s="10"/>
      <c r="G346" s="10"/>
      <c r="H346" s="10"/>
      <c r="I346" s="14"/>
      <c r="J346" s="28"/>
      <c r="K346" s="10" t="s">
        <v>177</v>
      </c>
      <c r="L346" s="10"/>
      <c r="M346" s="10"/>
      <c r="N346" s="10"/>
      <c r="O346" s="10"/>
      <c r="P346" s="10"/>
      <c r="Q346" s="10"/>
      <c r="R346" s="28"/>
      <c r="S346" s="10" t="s">
        <v>207</v>
      </c>
    </row>
    <row r="347" spans="1:29" x14ac:dyDescent="0.2">
      <c r="A347" s="54">
        <v>0.19</v>
      </c>
      <c r="B347" t="s">
        <v>195</v>
      </c>
      <c r="J347" s="54">
        <v>0.15</v>
      </c>
      <c r="K347" t="s">
        <v>199</v>
      </c>
      <c r="R347" s="54">
        <v>0.14000000000000001</v>
      </c>
      <c r="S347" t="s">
        <v>206</v>
      </c>
    </row>
    <row r="348" spans="1:29" ht="16" thickBot="1" x14ac:dyDescent="0.25">
      <c r="A348" s="54">
        <v>0.15</v>
      </c>
      <c r="B348" t="s">
        <v>196</v>
      </c>
      <c r="J348" s="54">
        <v>0.25</v>
      </c>
      <c r="K348" t="s">
        <v>200</v>
      </c>
      <c r="R348" s="54">
        <v>0.15</v>
      </c>
      <c r="S348" t="s">
        <v>205</v>
      </c>
      <c r="T348" s="10"/>
      <c r="U348" s="10"/>
      <c r="V348" s="10"/>
      <c r="W348" s="10"/>
      <c r="X348" s="28"/>
      <c r="Y348" s="10" t="s">
        <v>575</v>
      </c>
      <c r="Z348" s="10"/>
      <c r="AA348" s="10"/>
      <c r="AB348" s="10"/>
      <c r="AC348" s="10"/>
    </row>
    <row r="349" spans="1:29" x14ac:dyDescent="0.2">
      <c r="A349" s="54">
        <v>0.14000000000000001</v>
      </c>
      <c r="B349" t="s">
        <v>197</v>
      </c>
      <c r="J349" s="54">
        <v>0.15</v>
      </c>
      <c r="K349" t="s">
        <v>201</v>
      </c>
      <c r="R349" s="54">
        <v>0.14000000000000001</v>
      </c>
      <c r="S349" t="s">
        <v>204</v>
      </c>
      <c r="X349" s="54">
        <v>0</v>
      </c>
      <c r="Y349" t="s">
        <v>183</v>
      </c>
    </row>
    <row r="350" spans="1:29" x14ac:dyDescent="0.2">
      <c r="A350" s="54">
        <v>0.14000000000000001</v>
      </c>
      <c r="B350" t="s">
        <v>198</v>
      </c>
      <c r="J350" s="54">
        <v>0.18</v>
      </c>
      <c r="K350" t="s">
        <v>202</v>
      </c>
      <c r="R350" s="54">
        <v>0.19</v>
      </c>
      <c r="S350" t="s">
        <v>203</v>
      </c>
      <c r="X350" s="54">
        <v>0</v>
      </c>
      <c r="Y350" t="s">
        <v>184</v>
      </c>
    </row>
    <row r="351" spans="1:29" x14ac:dyDescent="0.2">
      <c r="A351" s="28"/>
      <c r="J351" s="28"/>
      <c r="R351" s="28"/>
      <c r="X351" s="54">
        <v>0</v>
      </c>
      <c r="Y351" t="s">
        <v>185</v>
      </c>
    </row>
    <row r="352" spans="1:29" ht="16" thickBot="1" x14ac:dyDescent="0.25">
      <c r="A352" s="28"/>
      <c r="B352" s="10" t="s">
        <v>109</v>
      </c>
      <c r="C352" s="10"/>
      <c r="D352" s="10"/>
      <c r="E352" s="10"/>
      <c r="F352" s="10"/>
      <c r="J352" s="28"/>
      <c r="K352" s="10" t="s">
        <v>122</v>
      </c>
      <c r="L352" s="10"/>
      <c r="M352" s="10"/>
      <c r="N352" s="10"/>
      <c r="O352" s="10"/>
      <c r="R352" s="28"/>
      <c r="S352" s="10" t="s">
        <v>131</v>
      </c>
      <c r="X352" s="54">
        <v>0</v>
      </c>
      <c r="Y352" t="s">
        <v>186</v>
      </c>
    </row>
    <row r="353" spans="1:21" x14ac:dyDescent="0.2">
      <c r="A353" s="54">
        <v>0</v>
      </c>
      <c r="B353" t="s">
        <v>110</v>
      </c>
      <c r="J353" s="54">
        <v>0</v>
      </c>
      <c r="K353" t="s">
        <v>145</v>
      </c>
      <c r="R353" s="54">
        <v>0</v>
      </c>
      <c r="S353" t="s">
        <v>142</v>
      </c>
    </row>
    <row r="354" spans="1:21" x14ac:dyDescent="0.2">
      <c r="A354" s="54">
        <v>0</v>
      </c>
      <c r="B354" t="s">
        <v>111</v>
      </c>
      <c r="J354" s="54">
        <v>0</v>
      </c>
      <c r="K354" t="s">
        <v>146</v>
      </c>
      <c r="R354" s="54">
        <v>0</v>
      </c>
      <c r="S354" t="s">
        <v>141</v>
      </c>
    </row>
    <row r="355" spans="1:21" x14ac:dyDescent="0.2">
      <c r="A355" s="54">
        <v>0</v>
      </c>
      <c r="B355" t="s">
        <v>113</v>
      </c>
      <c r="J355" s="54">
        <v>0</v>
      </c>
      <c r="K355" t="s">
        <v>147</v>
      </c>
      <c r="R355" s="54">
        <v>0</v>
      </c>
      <c r="S355" t="s">
        <v>143</v>
      </c>
      <c r="T355" s="14"/>
      <c r="U355" s="14"/>
    </row>
    <row r="356" spans="1:21" x14ac:dyDescent="0.2">
      <c r="A356" s="54">
        <v>0</v>
      </c>
      <c r="B356" t="s">
        <v>112</v>
      </c>
      <c r="J356" s="54">
        <v>0</v>
      </c>
      <c r="K356" t="s">
        <v>148</v>
      </c>
      <c r="R356" s="54">
        <v>0</v>
      </c>
      <c r="S356" t="s">
        <v>144</v>
      </c>
    </row>
    <row r="357" spans="1:21" x14ac:dyDescent="0.2">
      <c r="O357" s="50"/>
    </row>
    <row r="358" spans="1:21" x14ac:dyDescent="0.2">
      <c r="O358" s="41"/>
    </row>
    <row r="359" spans="1:21" x14ac:dyDescent="0.2"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1:21" ht="16" thickBot="1" x14ac:dyDescent="0.25">
      <c r="A360" s="38" t="s">
        <v>687</v>
      </c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</row>
    <row r="361" spans="1:21" x14ac:dyDescent="0.2">
      <c r="A361" s="39" t="s">
        <v>453</v>
      </c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</row>
    <row r="362" spans="1:21" x14ac:dyDescent="0.2">
      <c r="A362" s="39" t="s">
        <v>454</v>
      </c>
      <c r="B362" s="39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</row>
    <row r="363" spans="1:21" x14ac:dyDescent="0.2">
      <c r="B363" s="1"/>
    </row>
    <row r="364" spans="1:21" ht="16" thickBot="1" x14ac:dyDescent="0.25">
      <c r="C364" s="10" t="s">
        <v>688</v>
      </c>
      <c r="D364" s="10"/>
      <c r="E364" s="10"/>
      <c r="F364" s="10"/>
      <c r="G364" s="10"/>
      <c r="H364" s="10"/>
      <c r="L364" s="10" t="s">
        <v>689</v>
      </c>
      <c r="M364" s="10"/>
      <c r="N364" s="10"/>
      <c r="O364" s="10"/>
      <c r="P364" s="14"/>
    </row>
    <row r="365" spans="1:21" x14ac:dyDescent="0.2">
      <c r="B365" s="27">
        <v>3.1437689999999997E-2</v>
      </c>
      <c r="C365" s="6" t="s">
        <v>68</v>
      </c>
      <c r="K365" s="18">
        <f>(B52+B65+B78+B91)/(B108+B121+B134+B147)</f>
        <v>2.7540512820512827E-2</v>
      </c>
      <c r="L365" t="s">
        <v>271</v>
      </c>
    </row>
    <row r="366" spans="1:21" x14ac:dyDescent="0.2">
      <c r="B366" s="27">
        <v>0.45244640000000003</v>
      </c>
      <c r="C366" s="6" t="s">
        <v>69</v>
      </c>
      <c r="J366" s="5"/>
      <c r="K366" s="18">
        <f>(B52+B65+B78+B91)/(B164+B177+B190+B203)</f>
        <v>0.4377171215880894</v>
      </c>
      <c r="L366" t="s">
        <v>269</v>
      </c>
    </row>
    <row r="367" spans="1:21" x14ac:dyDescent="0.2">
      <c r="B367" s="27">
        <v>9.9363000000000003E-3</v>
      </c>
      <c r="C367" s="6" t="s">
        <v>192</v>
      </c>
      <c r="K367" s="18">
        <f>(B52+B65+B78+B91)/(B220+B233+B246+B259)</f>
        <v>1.00792800514249E-2</v>
      </c>
      <c r="L367" t="s">
        <v>267</v>
      </c>
    </row>
    <row r="368" spans="1:21" x14ac:dyDescent="0.2">
      <c r="B368" s="17">
        <f>1/B365</f>
        <v>31.808952884260901</v>
      </c>
      <c r="C368" s="6" t="s">
        <v>165</v>
      </c>
      <c r="J368" s="5"/>
      <c r="K368" s="17">
        <f>(B108+B121+B134+B147)/(B52+B65+B78+B91)</f>
        <v>36.3101444957545</v>
      </c>
      <c r="L368" t="s">
        <v>270</v>
      </c>
    </row>
    <row r="369" spans="2:20" x14ac:dyDescent="0.2">
      <c r="B369" s="17">
        <f>1/B366</f>
        <v>2.210206557063997</v>
      </c>
      <c r="C369" s="6" t="s">
        <v>70</v>
      </c>
      <c r="K369" s="17">
        <f>(B164+B177+B190+B203)/(B52+B65+B78+B91)</f>
        <v>2.2845804988662128</v>
      </c>
      <c r="L369" t="s">
        <v>268</v>
      </c>
    </row>
    <row r="370" spans="2:20" x14ac:dyDescent="0.2">
      <c r="B370" s="55">
        <f>1/B367</f>
        <v>100.64108370318931</v>
      </c>
      <c r="C370" s="6" t="s">
        <v>193</v>
      </c>
      <c r="K370" s="17">
        <f>(B220+B233+B246+B259)/(B52+B65+B78+B91)</f>
        <v>99.21343537414964</v>
      </c>
      <c r="L370" t="s">
        <v>272</v>
      </c>
    </row>
    <row r="371" spans="2:20" x14ac:dyDescent="0.2">
      <c r="B371" s="17">
        <f>B366/B365</f>
        <v>14.391846220253463</v>
      </c>
      <c r="C371" s="6" t="s">
        <v>459</v>
      </c>
      <c r="J371" s="5"/>
      <c r="K371" s="18">
        <f>(B108+B121+B134+B147)/(B164+B177+B190+B203)</f>
        <v>15.893571933129268</v>
      </c>
      <c r="L371" t="s">
        <v>273</v>
      </c>
    </row>
    <row r="372" spans="2:20" x14ac:dyDescent="0.2">
      <c r="B372" s="17">
        <f>B365/B366</f>
        <v>6.9483788576945232E-2</v>
      </c>
      <c r="C372" s="6" t="s">
        <v>460</v>
      </c>
      <c r="D372" s="6"/>
      <c r="H372" s="5"/>
      <c r="I372" s="5"/>
      <c r="J372" s="5"/>
      <c r="K372" s="18">
        <f>(B164+B177+B190+B203)/(B108+B121+B134+B147)</f>
        <v>6.2918518518518526E-2</v>
      </c>
      <c r="L372" t="s">
        <v>274</v>
      </c>
      <c r="P372" s="14"/>
    </row>
    <row r="373" spans="2:20" x14ac:dyDescent="0.2">
      <c r="B373" s="17">
        <f>B367/B365</f>
        <v>0.3160632985438816</v>
      </c>
      <c r="C373" s="6" t="s">
        <v>461</v>
      </c>
      <c r="D373" s="6"/>
      <c r="H373" s="5"/>
      <c r="I373" s="5"/>
      <c r="J373" s="5"/>
      <c r="K373" s="18">
        <f>(B108+B121+B134+B147)/(B220+B233+B246+B259)</f>
        <v>0.36598011508041395</v>
      </c>
      <c r="L373" s="6" t="s">
        <v>275</v>
      </c>
      <c r="M373" s="14"/>
      <c r="N373" s="14"/>
      <c r="O373" s="14"/>
      <c r="P373" s="14"/>
    </row>
    <row r="374" spans="2:20" x14ac:dyDescent="0.2">
      <c r="B374" s="17">
        <f>B365/B367</f>
        <v>3.1639231907249172</v>
      </c>
      <c r="C374" s="6" t="s">
        <v>462</v>
      </c>
      <c r="D374" s="6"/>
      <c r="H374" s="5"/>
      <c r="I374" s="5"/>
      <c r="K374" s="18">
        <f>(B220+B233+B246+B259)/(B108+B121+B134+B147)</f>
        <v>2.732388888888889</v>
      </c>
      <c r="L374" s="6" t="s">
        <v>276</v>
      </c>
      <c r="M374" s="14"/>
      <c r="N374" s="14"/>
      <c r="O374" s="14"/>
      <c r="P374" s="14"/>
      <c r="Q374" s="14"/>
      <c r="R374" s="14"/>
      <c r="S374" s="14"/>
    </row>
    <row r="375" spans="2:20" x14ac:dyDescent="0.2">
      <c r="B375" s="17">
        <f>B367/B366</f>
        <v>2.1961275412954992E-2</v>
      </c>
      <c r="C375" s="6" t="s">
        <v>463</v>
      </c>
      <c r="D375" s="6"/>
      <c r="H375" s="5"/>
      <c r="I375" s="5"/>
      <c r="K375" s="18">
        <f>(B164+B177+B190+B203)/(B220+B233+B246+B259)</f>
        <v>2.3026926648096566E-2</v>
      </c>
      <c r="L375" s="6" t="s">
        <v>277</v>
      </c>
      <c r="M375" s="14"/>
      <c r="N375" s="14"/>
      <c r="O375" s="14"/>
      <c r="P375" s="14"/>
    </row>
    <row r="376" spans="2:20" x14ac:dyDescent="0.2">
      <c r="B376" s="17">
        <f>B366/B367</f>
        <v>45.534696013606677</v>
      </c>
      <c r="C376" s="6" t="s">
        <v>464</v>
      </c>
      <c r="D376" s="6"/>
      <c r="H376" s="5"/>
      <c r="I376" s="5"/>
      <c r="K376" s="18">
        <f>(B220+B233+B246+B259)/(B164+B177+B190+B203)</f>
        <v>43.427419354838712</v>
      </c>
      <c r="L376" s="6" t="s">
        <v>278</v>
      </c>
      <c r="M376" s="14"/>
      <c r="N376" s="14"/>
      <c r="O376" s="14"/>
      <c r="P376" s="14"/>
    </row>
    <row r="378" spans="2:20" x14ac:dyDescent="0.2">
      <c r="T378" s="14"/>
    </row>
    <row r="379" spans="2:20" x14ac:dyDescent="0.2">
      <c r="T379" s="14"/>
    </row>
    <row r="380" spans="2:20" ht="16" thickBot="1" x14ac:dyDescent="0.25">
      <c r="J380" s="10" t="s">
        <v>690</v>
      </c>
      <c r="K380" s="10"/>
      <c r="T380" s="14"/>
    </row>
    <row r="381" spans="2:20" ht="16" x14ac:dyDescent="0.2">
      <c r="C381" t="s">
        <v>52</v>
      </c>
      <c r="M381" t="s">
        <v>50</v>
      </c>
      <c r="T381" s="14"/>
    </row>
    <row r="382" spans="2:20" x14ac:dyDescent="0.2">
      <c r="C382" t="s">
        <v>44</v>
      </c>
      <c r="M382" t="s">
        <v>51</v>
      </c>
      <c r="Q382" s="14"/>
      <c r="R382" s="14"/>
      <c r="S382" s="14"/>
      <c r="T382" s="14"/>
    </row>
    <row r="383" spans="2:20" x14ac:dyDescent="0.2">
      <c r="C383" t="s">
        <v>45</v>
      </c>
      <c r="M383" t="s">
        <v>53</v>
      </c>
      <c r="Q383" s="14"/>
      <c r="R383" s="14"/>
      <c r="S383" s="14"/>
    </row>
    <row r="384" spans="2:20" x14ac:dyDescent="0.2">
      <c r="C384" t="s">
        <v>46</v>
      </c>
      <c r="M384" t="s">
        <v>54</v>
      </c>
      <c r="Q384" s="14"/>
      <c r="R384" s="14"/>
      <c r="S384" s="14"/>
    </row>
    <row r="385" spans="3:19" x14ac:dyDescent="0.2">
      <c r="C385" t="s">
        <v>47</v>
      </c>
      <c r="M385" t="s">
        <v>55</v>
      </c>
      <c r="Q385" s="14"/>
      <c r="R385" s="14"/>
      <c r="S385" s="14"/>
    </row>
    <row r="386" spans="3:19" x14ac:dyDescent="0.2">
      <c r="C386" t="s">
        <v>48</v>
      </c>
      <c r="M386" t="s">
        <v>54</v>
      </c>
      <c r="Q386" s="14"/>
      <c r="R386" s="14"/>
      <c r="S386" s="14"/>
    </row>
    <row r="387" spans="3:19" x14ac:dyDescent="0.2">
      <c r="C387" t="s">
        <v>49</v>
      </c>
      <c r="M387" t="s">
        <v>75</v>
      </c>
    </row>
    <row r="388" spans="3:19" x14ac:dyDescent="0.2">
      <c r="M388" t="s">
        <v>74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BRUCKMAN SAN MIGUEL WALTER H</cp:lastModifiedBy>
  <cp:revision>157</cp:revision>
  <dcterms:created xsi:type="dcterms:W3CDTF">2017-04-20T09:37:29Z</dcterms:created>
  <dcterms:modified xsi:type="dcterms:W3CDTF">2020-05-18T18:58:36Z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