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/Documents/5ta Propuesta v3/Modelo Balanza Comercial v2/Hojas de Calculo Modelo Lineal v4/"/>
    </mc:Choice>
  </mc:AlternateContent>
  <xr:revisionPtr revIDLastSave="0" documentId="13_ncr:1_{CA532087-4FD5-5448-A70B-94A6CD84BA34}" xr6:coauthVersionLast="45" xr6:coauthVersionMax="45" xr10:uidLastSave="{00000000-0000-0000-0000-000000000000}"/>
  <bookViews>
    <workbookView xWindow="0" yWindow="480" windowWidth="25600" windowHeight="12880" tabRatio="500" activeTab="1" xr2:uid="{00000000-000D-0000-FFFF-FFFF00000000}"/>
  </bookViews>
  <sheets>
    <sheet name="Sheet2" sheetId="1" r:id="rId1"/>
    <sheet name="Sheet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2" l="1"/>
  <c r="E47" i="2"/>
  <c r="B186" i="2"/>
  <c r="B185" i="2"/>
  <c r="B184" i="2"/>
  <c r="C36" i="2" s="1"/>
  <c r="C47" i="2" l="1"/>
  <c r="A217" i="2"/>
  <c r="A216" i="2"/>
  <c r="E165" i="2" l="1"/>
  <c r="E154" i="2"/>
  <c r="E143" i="2"/>
  <c r="E132" i="2"/>
  <c r="E117" i="2"/>
  <c r="E106" i="2"/>
  <c r="E95" i="2"/>
  <c r="E84" i="2"/>
  <c r="E69" i="2"/>
  <c r="E58" i="2"/>
  <c r="C165" i="2" l="1"/>
  <c r="C117" i="2"/>
  <c r="C69" i="2"/>
  <c r="C95" i="2" l="1"/>
  <c r="C106" i="2"/>
  <c r="C132" i="2"/>
  <c r="C143" i="2"/>
  <c r="C58" i="2"/>
  <c r="C154" i="2"/>
  <c r="C84" i="2"/>
  <c r="K154" i="2"/>
  <c r="I154" i="2" s="1"/>
  <c r="L196" i="2" s="1"/>
  <c r="G154" i="2" s="1"/>
  <c r="K143" i="2"/>
  <c r="I143" i="2" s="1"/>
  <c r="L195" i="2" s="1"/>
  <c r="G143" i="2" s="1"/>
  <c r="K132" i="2"/>
  <c r="I132" i="2" s="1"/>
  <c r="L194" i="2" s="1"/>
  <c r="G132" i="2" s="1"/>
  <c r="P203" i="2"/>
  <c r="K165" i="2" s="1"/>
  <c r="I165" i="2" s="1"/>
  <c r="L197" i="2" s="1"/>
  <c r="G165" i="2" s="1"/>
  <c r="B162" i="2" s="1"/>
  <c r="K106" i="2"/>
  <c r="I106" i="2" s="1"/>
  <c r="L191" i="2" s="1"/>
  <c r="G106" i="2" s="1"/>
  <c r="K95" i="2"/>
  <c r="I95" i="2" s="1"/>
  <c r="L190" i="2" s="1"/>
  <c r="G95" i="2" s="1"/>
  <c r="K84" i="2"/>
  <c r="I84" i="2" s="1"/>
  <c r="L189" i="2" s="1"/>
  <c r="G84" i="2" s="1"/>
  <c r="I203" i="2"/>
  <c r="K117" i="2" s="1"/>
  <c r="I117" i="2" s="1"/>
  <c r="L192" i="2" s="1"/>
  <c r="G117" i="2" s="1"/>
  <c r="B114" i="2" s="1"/>
  <c r="E66" i="2" s="1"/>
  <c r="A215" i="2"/>
  <c r="A214" i="2"/>
  <c r="K58" i="2"/>
  <c r="I58" i="2" s="1"/>
  <c r="L186" i="2" s="1"/>
  <c r="G58" i="2" s="1"/>
  <c r="K47" i="2"/>
  <c r="I47" i="2" s="1"/>
  <c r="L185" i="2" s="1"/>
  <c r="G47" i="2" s="1"/>
  <c r="B44" i="2" s="1"/>
  <c r="K36" i="2"/>
  <c r="I36" i="2" s="1"/>
  <c r="L184" i="2" s="1"/>
  <c r="G36" i="2" s="1"/>
  <c r="B33" i="2" s="1"/>
  <c r="A203" i="2"/>
  <c r="K69" i="2" s="1"/>
  <c r="I69" i="2" s="1"/>
  <c r="L187" i="2" s="1"/>
  <c r="G69" i="2" s="1"/>
  <c r="B66" i="2" s="1"/>
  <c r="B151" i="2" l="1"/>
  <c r="G55" i="2" s="1"/>
  <c r="B103" i="2"/>
  <c r="R103" i="2" s="1"/>
  <c r="B92" i="2"/>
  <c r="E44" i="2" s="1"/>
  <c r="B140" i="2"/>
  <c r="G44" i="2" s="1"/>
  <c r="B81" i="2"/>
  <c r="E33" i="2" s="1"/>
  <c r="B129" i="2"/>
  <c r="R130" i="2" s="1"/>
  <c r="B55" i="2"/>
  <c r="E151" i="2" s="1"/>
  <c r="E140" i="2"/>
  <c r="E92" i="2"/>
  <c r="R162" i="2"/>
  <c r="G66" i="2"/>
  <c r="E162" i="2"/>
  <c r="E114" i="2"/>
  <c r="E129" i="2"/>
  <c r="E81" i="2"/>
  <c r="E55" i="2"/>
  <c r="R92" i="2"/>
  <c r="G114" i="2"/>
  <c r="L214" i="2"/>
  <c r="R66" i="2"/>
  <c r="R44" i="2"/>
  <c r="R81" i="2"/>
  <c r="R33" i="2"/>
  <c r="R151" i="2"/>
  <c r="R114" i="2"/>
  <c r="G140" i="2" l="1"/>
  <c r="R55" i="2"/>
  <c r="L217" i="2"/>
  <c r="R140" i="2"/>
  <c r="N140" i="2" s="1"/>
  <c r="L215" i="2"/>
  <c r="G33" i="2"/>
  <c r="L216" i="2"/>
  <c r="L212" i="2"/>
  <c r="E103" i="2"/>
  <c r="L213" i="2"/>
  <c r="J114" i="2"/>
  <c r="J103" i="2"/>
  <c r="J81" i="2"/>
  <c r="A76" i="2" s="1"/>
  <c r="C14" i="2" s="1"/>
  <c r="N81" i="2"/>
  <c r="J92" i="2"/>
  <c r="A87" i="2" s="1"/>
  <c r="E14" i="2" s="1"/>
  <c r="N162" i="2"/>
  <c r="J162" i="2"/>
  <c r="N151" i="2"/>
  <c r="J151" i="2"/>
  <c r="N129" i="2"/>
  <c r="J129" i="2"/>
  <c r="J33" i="2"/>
  <c r="A28" i="2" s="1"/>
  <c r="C9" i="2" s="1"/>
  <c r="N114" i="2"/>
  <c r="J66" i="2"/>
  <c r="A61" i="2" s="1"/>
  <c r="I9" i="2" s="1"/>
  <c r="A109" i="2"/>
  <c r="I14" i="2" s="1"/>
  <c r="N66" i="2"/>
  <c r="C63" i="2" s="1"/>
  <c r="Q9" i="2" s="1"/>
  <c r="N103" i="2"/>
  <c r="J55" i="2"/>
  <c r="A50" i="2" s="1"/>
  <c r="G9" i="2" s="1"/>
  <c r="J44" i="2"/>
  <c r="A39" i="2" s="1"/>
  <c r="E9" i="2" s="1"/>
  <c r="N55" i="2"/>
  <c r="C52" i="2" s="1"/>
  <c r="O9" i="2" s="1"/>
  <c r="N33" i="2"/>
  <c r="C30" i="2" s="1"/>
  <c r="K9" i="2" s="1"/>
  <c r="N44" i="2"/>
  <c r="C41" i="2" s="1"/>
  <c r="M9" i="2" s="1"/>
  <c r="G92" i="2"/>
  <c r="G151" i="2"/>
  <c r="G81" i="2"/>
  <c r="G129" i="2"/>
  <c r="G103" i="2"/>
  <c r="G162" i="2"/>
  <c r="N92" i="2" l="1"/>
  <c r="J140" i="2"/>
  <c r="A135" i="2" s="1"/>
  <c r="E19" i="2" s="1"/>
  <c r="A98" i="2"/>
  <c r="G14" i="2" s="1"/>
  <c r="G22" i="2" s="1"/>
  <c r="O21" i="2"/>
  <c r="G21" i="2"/>
  <c r="C78" i="2"/>
  <c r="K14" i="2" s="1"/>
  <c r="C126" i="2"/>
  <c r="K19" i="2" s="1"/>
  <c r="A9" i="2"/>
  <c r="C137" i="2"/>
  <c r="M19" i="2" s="1"/>
  <c r="A124" i="2"/>
  <c r="C19" i="2" s="1"/>
  <c r="C100" i="2"/>
  <c r="O14" i="2" s="1"/>
  <c r="C148" i="2"/>
  <c r="O19" i="2" s="1"/>
  <c r="A157" i="2"/>
  <c r="I19" i="2" s="1"/>
  <c r="C111" i="2"/>
  <c r="Q14" i="2" s="1"/>
  <c r="A146" i="2"/>
  <c r="G19" i="2" s="1"/>
  <c r="C159" i="2"/>
  <c r="Q19" i="2" s="1"/>
  <c r="C89" i="2"/>
  <c r="M14" i="2" s="1"/>
  <c r="O22" i="2" l="1"/>
  <c r="O23" i="2"/>
  <c r="G23" i="2"/>
  <c r="A14" i="2"/>
  <c r="A19" i="2"/>
</calcChain>
</file>

<file path=xl/sharedStrings.xml><?xml version="1.0" encoding="utf-8"?>
<sst xmlns="http://schemas.openxmlformats.org/spreadsheetml/2006/main" count="352" uniqueCount="276">
  <si>
    <t>Qa1=Na1/Za1</t>
  </si>
  <si>
    <t>VPa1=Pa1*Qa1</t>
  </si>
  <si>
    <t>Za1</t>
  </si>
  <si>
    <t>Qa2=Na2/Za2</t>
  </si>
  <si>
    <t>VPa2=Pa2*Qa2</t>
  </si>
  <si>
    <t>Za2</t>
  </si>
  <si>
    <t>Qa3=Na3/Za3</t>
  </si>
  <si>
    <t>VPa3=Pa3*Qa3</t>
  </si>
  <si>
    <t>Za3</t>
  </si>
  <si>
    <t>Qa4=Na4/Za4</t>
  </si>
  <si>
    <t>VPa4=Pa4*Qa4</t>
  </si>
  <si>
    <t>Za4</t>
  </si>
  <si>
    <t xml:space="preserve">  </t>
  </si>
  <si>
    <t>Qb1=Nb1/Zb1</t>
  </si>
  <si>
    <t>VPb1=Pb1*Qb1</t>
  </si>
  <si>
    <t>Zb1</t>
  </si>
  <si>
    <t>Qb2=Nb2/Zb2</t>
  </si>
  <si>
    <t>VPb2=Pb2*Qb2</t>
  </si>
  <si>
    <t>Zb2</t>
  </si>
  <si>
    <t>Wb2</t>
  </si>
  <si>
    <t>Qb3=Nb3/Zb3</t>
  </si>
  <si>
    <t>Zb3</t>
  </si>
  <si>
    <t>Wb3</t>
  </si>
  <si>
    <t>Qb4=Nb4/Zb4</t>
  </si>
  <si>
    <t>VPb4=Pb4*Qb4</t>
  </si>
  <si>
    <t>Zb4</t>
  </si>
  <si>
    <t>Wb4</t>
  </si>
  <si>
    <t>Qc1=Nc1/Zc1</t>
  </si>
  <si>
    <t>VPc1=Pc1*Qc1</t>
  </si>
  <si>
    <t>Zc1</t>
  </si>
  <si>
    <t>Qc2=Nc2/Zc2</t>
  </si>
  <si>
    <t>VPc2=Pc2*Qc2</t>
  </si>
  <si>
    <t>Zc2</t>
  </si>
  <si>
    <t>Qc3=Nc3/Zc3</t>
  </si>
  <si>
    <t>VPc3=Pc3*Qc3</t>
  </si>
  <si>
    <t>Zc3</t>
  </si>
  <si>
    <t>Qc4=Nc4/Zc4</t>
  </si>
  <si>
    <t>VPc4=Pc4*Qc4</t>
  </si>
  <si>
    <t>Zc4</t>
  </si>
  <si>
    <t>Na = Población del país A Estados Unidos</t>
  </si>
  <si>
    <t>Za1 = Productividad del trabajo del país A en el bien 1 = Unidades de trabajo para producir una unidad del bien 1</t>
  </si>
  <si>
    <t>Qa1 = Catidad producida en el país A del bien 1</t>
  </si>
  <si>
    <t>Pa1 = Precio en el país A del bien 1</t>
  </si>
  <si>
    <t>VPa1 = Valor de la producción en el país A del bien 1</t>
  </si>
  <si>
    <t>Pa1b = Precio en el país A del bien 1 proveniente del país B</t>
  </si>
  <si>
    <t>Pa1c = Precio en el país A del bien 1 proveniente del país C</t>
  </si>
  <si>
    <t>Nb = Población del país B México</t>
  </si>
  <si>
    <t>Nc = Población del país C Canadá</t>
  </si>
  <si>
    <t>TCab = Tasa de cambio primaria y equivalente del país A con el país B</t>
  </si>
  <si>
    <t>TCac = Tasa de cambio primaria y equivalente del país A con el país C</t>
  </si>
  <si>
    <t>DISTRIBUCION DE LA FUERZA DE TRABAJO DEL PAIS A</t>
  </si>
  <si>
    <t>Na2=FT2a*Na</t>
  </si>
  <si>
    <t>Na4=FT4a*Na</t>
  </si>
  <si>
    <t>DISTRIBUCION DE LA FUERZA DE TRABAJO DEL PAIS B</t>
  </si>
  <si>
    <t>DISTRIBUCION DE LA FUERZA DE TRABAJO DEL PAIS C</t>
  </si>
  <si>
    <t>Wa</t>
  </si>
  <si>
    <t>Wb</t>
  </si>
  <si>
    <t>FT1a = Proporción Fuerza trabajo produciendo el bien 1 en el país A</t>
  </si>
  <si>
    <t>FT2a = Proporción Fuerza trabajo produciendo el bien 2 en el país A</t>
  </si>
  <si>
    <t>FT3a = Proporción Fuerza trabajo produciendo el bien 3 en el país A</t>
  </si>
  <si>
    <t>FT4a = Proporción Fuerza trabajo produciendo el bien 4 en el país A</t>
  </si>
  <si>
    <t>Wc</t>
  </si>
  <si>
    <t>FT1b = Proporción Fuerza trabajo produciendo el bien 1 en el país B</t>
  </si>
  <si>
    <t>FT2b = Proporción Fuerza trabajo produciendo el bien 2 en el país B</t>
  </si>
  <si>
    <t>FT3b = Proporción Fuerza trabajo produciendo el bien 3 en el país B</t>
  </si>
  <si>
    <t>FT4b = Proporción Fuerza trabajo produciendo el bien 4 en el país B</t>
  </si>
  <si>
    <t>FT1c = Proporción Fuerza trabajo produciendo el bien 1 en el país C</t>
  </si>
  <si>
    <t>FT2c = Proporción Fuerza trabajo produciendo el bien 2 en el país C</t>
  </si>
  <si>
    <t>FT3c = Proporción Fuerza trabajo produciendo el bien 3 en el país C</t>
  </si>
  <si>
    <t>FT4c = Proporción Fuerza trabajo produciendo el bien 4 en el país C</t>
  </si>
  <si>
    <t>OMa = Oferta Monetaria País A Dolar EU</t>
  </si>
  <si>
    <t>OMb = Oferta Monetaria País B Peso Méx</t>
  </si>
  <si>
    <t>OMc = Oferta Monetaria País C Dolar Cand</t>
  </si>
  <si>
    <t>Nb1=FT1b*Nb</t>
  </si>
  <si>
    <t>Nb2=FT2b*Nb</t>
  </si>
  <si>
    <t>VPb3=Pb3*Qb3</t>
  </si>
  <si>
    <t>TCab In = (Pa1+Pa2+Pa3+Pa4)/(Pb1+Pb2+Pb3+Pb4) = Tasa de cambio Injcial del país A con el país B</t>
  </si>
  <si>
    <t>TCba In = (Pb1+Pb2+Pb3+Pb4)/(Pa1+Pa2+Pa3+Pa4) = 1/Tcab = Tasa de cambio Inicial del país B con el país A</t>
  </si>
  <si>
    <t>TCac In = (Pa1+Pa2+Pa3+Pa4)/(Pc1+Pc2+Pc3+Pc4) = Tasa de cambio Inicial del país A con el país C</t>
  </si>
  <si>
    <t>TCca In = (Pc1+Pc2+Pc3+Pc4)/(Pa1+Pa2+Pa3+Pa4) = 1/TCac = Tasa de cambio Inicial del país C con el país A</t>
  </si>
  <si>
    <t>TCbc In = (Pb1+Pb2+Pb3+Pb4)/(Pc1+Pc2+Pc3+Pc4) = TCba/TCca = Tasa de cambio Inicial del país B con el país C</t>
  </si>
  <si>
    <t>PRODUCTIVIDAD DEL TRABAJO EN EL PAIS A</t>
  </si>
  <si>
    <t>PRODUCTIVIDAD DEL TRABAJO EN EL PAIS B</t>
  </si>
  <si>
    <t>PRODUCTIVIDAD DEL TRABAJO EN EL PAIS C</t>
  </si>
  <si>
    <t>TCba = 1/TCab = Tasa de cambio contra primaria y equivalente del país B con el país A</t>
  </si>
  <si>
    <t>TCca = 1/TCac = Tasa de cambio contra primaria y equivalente del país C con el país A</t>
  </si>
  <si>
    <t>TCcb In = (Pc1+Pc2+Pc3+Pc4)/(Pb1+Pb2+Pb3+Pb4) = TCab/TCac = Tasa de cambio Inicial del país C con el país B</t>
  </si>
  <si>
    <t>Nb4=FT4b*Nb</t>
  </si>
  <si>
    <t>Nc1=FT1c*Nc</t>
  </si>
  <si>
    <t>Nc2=FT2c*Nc</t>
  </si>
  <si>
    <t>Nc4=FT4c*Nc</t>
  </si>
  <si>
    <t>+</t>
  </si>
  <si>
    <t>=</t>
  </si>
  <si>
    <t>BCab1</t>
  </si>
  <si>
    <t>BCab2</t>
  </si>
  <si>
    <t>BCab3</t>
  </si>
  <si>
    <t>BCab4</t>
  </si>
  <si>
    <t>BCac1</t>
  </si>
  <si>
    <t>BCac2</t>
  </si>
  <si>
    <t>BCac3</t>
  </si>
  <si>
    <t>BCac4</t>
  </si>
  <si>
    <t>BCa.bc</t>
  </si>
  <si>
    <t>BCb.ac</t>
  </si>
  <si>
    <t>BCba1</t>
  </si>
  <si>
    <t>BCba2</t>
  </si>
  <si>
    <t>BCba3</t>
  </si>
  <si>
    <t>BCba4</t>
  </si>
  <si>
    <t>BCca1</t>
  </si>
  <si>
    <t>BCca2</t>
  </si>
  <si>
    <t>BCca3</t>
  </si>
  <si>
    <t>BCca4</t>
  </si>
  <si>
    <t>BCc.ab</t>
  </si>
  <si>
    <t>BCcb1</t>
  </si>
  <si>
    <t>BCcb2</t>
  </si>
  <si>
    <t>BCcb3</t>
  </si>
  <si>
    <t>BCcb4</t>
  </si>
  <si>
    <t>BCbc2</t>
  </si>
  <si>
    <t>BCbc1</t>
  </si>
  <si>
    <t>BCbc3</t>
  </si>
  <si>
    <t>BCbc4</t>
  </si>
  <si>
    <t xml:space="preserve">BCb.ac  =  BCba1 + BCba2 + BCba3 + BCba4 + BCbc1 + BCbc2 + BCbc4 + BCbca4 </t>
  </si>
  <si>
    <t xml:space="preserve">Bca.bc  =  BCab1 + BCab2 + BCab3 + BCab4 + BCac1 + BCac2 + BCac4 + BCac4 </t>
  </si>
  <si>
    <t xml:space="preserve">BCc.ab  =  BCca1 + BCca2 + BCca3 + BCca4 + BCcb1 + BCcb2 + BCcb3 + BCcb4 </t>
  </si>
  <si>
    <t xml:space="preserve">BCab1 = </t>
  </si>
  <si>
    <t xml:space="preserve">BCab2 = </t>
  </si>
  <si>
    <t>|</t>
  </si>
  <si>
    <t xml:space="preserve">BCac4 = </t>
  </si>
  <si>
    <t xml:space="preserve">BCba1 = </t>
  </si>
  <si>
    <t xml:space="preserve">BCba2 = </t>
  </si>
  <si>
    <t xml:space="preserve">BCbc4 = </t>
  </si>
  <si>
    <t xml:space="preserve">BCca1 = </t>
  </si>
  <si>
    <t xml:space="preserve">BCca2 = </t>
  </si>
  <si>
    <t xml:space="preserve">BCcb4 = </t>
  </si>
  <si>
    <t xml:space="preserve">se establece el conjunto de las 2 tasas de cambio primarias TCab y TCac que generan el equilibrio general simultáneo en la balanza comercia de cada pais </t>
  </si>
  <si>
    <t>Pa1b=Pb1*TCab</t>
  </si>
  <si>
    <t>Pa1c=Pc1*TCac</t>
  </si>
  <si>
    <t>Pa2c=Pc2*TCac</t>
  </si>
  <si>
    <t>Pa2b=Pb2*TCab</t>
  </si>
  <si>
    <t>Pa3c=Pc3*TCac</t>
  </si>
  <si>
    <t>Pa3b=Pb3*TCab</t>
  </si>
  <si>
    <t>Pa4c=Pc4*TCac</t>
  </si>
  <si>
    <t>Pa4b=Pb4*TCab</t>
  </si>
  <si>
    <t>Pb1c=Pc1*TCbc</t>
  </si>
  <si>
    <t>Pb1a=Pa1*TCba</t>
  </si>
  <si>
    <t>Pb2c=Pc2*TCbc</t>
  </si>
  <si>
    <t>Pb2a=Pa2*TCba</t>
  </si>
  <si>
    <t>Pb3c=Pc3*TCbc</t>
  </si>
  <si>
    <t>Pb3a=Pa3*TCba</t>
  </si>
  <si>
    <t>Pb4c=Pc4*TCbc</t>
  </si>
  <si>
    <t>Pb4a=Pa4*TCba</t>
  </si>
  <si>
    <t>Pc1b=Pb1*TCcb</t>
  </si>
  <si>
    <t>Pc1a=Pa1*TCca</t>
  </si>
  <si>
    <t>Pc2b=Pb2*TCcb</t>
  </si>
  <si>
    <t>Pc2a=Pa2*TCca</t>
  </si>
  <si>
    <t>Pc3b=Pb3*Tccb</t>
  </si>
  <si>
    <t>Pc3a=Pa3*TCca</t>
  </si>
  <si>
    <t>Pc4b=Pb4*TCcb</t>
  </si>
  <si>
    <t>Pc4a=Pa4*TCca</t>
  </si>
  <si>
    <t>US$ TMab1=Min(VPa1, VPb1*TCab)</t>
  </si>
  <si>
    <t>US$ TMbc1=Min(VPb1*TCab, VPc1*TCac)</t>
  </si>
  <si>
    <t>US$ TMab2=Min(VPa2, VPb2*TCab)</t>
  </si>
  <si>
    <t>US$ TMbc2=Min(VPb2*TCab, VPc2*TCac)</t>
  </si>
  <si>
    <t>US$ TMab3=Min(VPa3, VPb3*TCab)</t>
  </si>
  <si>
    <t>US$ TMbc3=Min(VPb3*TCab, VPc3*TCac)</t>
  </si>
  <si>
    <t>US$ TMab4=Min(VPa4, VPb4*TCab)</t>
  </si>
  <si>
    <t>US$ TMbc4=Min(VPb4*TCab, VPc4*TCac)</t>
  </si>
  <si>
    <t>US$ TMac1=Min(VPa1, VPc1*TCac)</t>
  </si>
  <si>
    <t>US$ BCca4=((Pa4*TCca - Pc4)/((Pa4*TCca + Pc4)/2))TMac4</t>
  </si>
  <si>
    <t>US$ BCcb4=((Pb4*TCcb - Pc4)/((Pb4*Tcb + Pc4)/2))TMbc4</t>
  </si>
  <si>
    <t>US$ TMac2=Min(VPa2, VPc2*TCac)</t>
  </si>
  <si>
    <t>US$ TMac3=Min(VPa3, VPc3*TCac)</t>
  </si>
  <si>
    <t>US$ TMac4=Min(VPa4, VPc4*TCac)</t>
  </si>
  <si>
    <t>Ecuación 5.1 que Define la Balanza Comercial Del País A (Estaos Unidos) con Todos los Demás Países (BCa.bc)</t>
  </si>
  <si>
    <t>Ecuación 5.2 que Define la Balanza Comercial Del País B (México) con Todos los Demás Países (BCb.ac)</t>
  </si>
  <si>
    <t>Ecuación 5.3 que Define la Balanza Comercial Del País C (Canadá) con Todos los Demás Países (BCc.ab)</t>
  </si>
  <si>
    <t xml:space="preserve">Se puede alcanzar el equilibrio en las tres ecuaciones de la Sección A correspondientes a la balanza comercial de los tres paises A, B y C cuando en esta Seccion F </t>
  </si>
  <si>
    <r>
      <t>Na1=FT</t>
    </r>
    <r>
      <rPr>
        <b/>
        <sz val="12"/>
        <color theme="1"/>
        <rFont val="Calibri"/>
        <family val="2"/>
      </rPr>
      <t>1a*Na</t>
    </r>
  </si>
  <si>
    <r>
      <t>Na3=FT</t>
    </r>
    <r>
      <rPr>
        <b/>
        <sz val="12"/>
        <color theme="1"/>
        <rFont val="Calibri"/>
        <family val="2"/>
      </rPr>
      <t>3a*Na</t>
    </r>
  </si>
  <si>
    <r>
      <t>Nb3=FT</t>
    </r>
    <r>
      <rPr>
        <b/>
        <sz val="12"/>
        <color theme="1"/>
        <rFont val="Calibri"/>
        <family val="2"/>
      </rPr>
      <t>3b*Nb</t>
    </r>
  </si>
  <si>
    <r>
      <t>Nc3=FT</t>
    </r>
    <r>
      <rPr>
        <b/>
        <sz val="12"/>
        <color theme="1"/>
        <rFont val="Calibri"/>
        <family val="2"/>
      </rPr>
      <t>3c*Nc</t>
    </r>
  </si>
  <si>
    <r>
      <t>Na1 = FT</t>
    </r>
    <r>
      <rPr>
        <b/>
        <sz val="12"/>
        <color theme="1"/>
        <rFont val="Calibri"/>
        <family val="2"/>
      </rPr>
      <t>1a*Na</t>
    </r>
    <r>
      <rPr>
        <b/>
        <sz val="11"/>
        <color theme="1"/>
        <rFont val="Calibri"/>
        <family val="2"/>
      </rPr>
      <t xml:space="preserve"> = Población del país A dedicada a la producción del bien 1</t>
    </r>
  </si>
  <si>
    <t>US$ TMba1=Min(VPb1*Tcab, VPa1)</t>
  </si>
  <si>
    <t>US$ TMba2=Min(VPb2*Tcab, VPa2)</t>
  </si>
  <si>
    <t>US$ TMba3=Min(VPb3*Tcab, VPa3)</t>
  </si>
  <si>
    <t>US$ TMba4=Min(VPb4*Tcab, VPa4)</t>
  </si>
  <si>
    <t>US$ TMca1=Min(VPc1*Tcac, VPa1)</t>
  </si>
  <si>
    <t>US$ TMcb1=Min(VPc1*TCac, VPb1*TCab)</t>
  </si>
  <si>
    <t>US$ TMca2=Min(VPc2*TCac, VPa2)</t>
  </si>
  <si>
    <t>US$ TMcb2=Min(VPc2*Tcac, VPb2*TCab)</t>
  </si>
  <si>
    <t>US$ TMca3=Min(VPc3*Tcac, VPa3)</t>
  </si>
  <si>
    <t>US$ TMcb3=Min(VPc3*Tcac, VPb3*TCab)</t>
  </si>
  <si>
    <t>US$ TMca4=Min(VPc4*Tcac, VPa4)</t>
  </si>
  <si>
    <t>US$ TMcb4=Min(VPc4*Tcac, VPb4*TCab)</t>
  </si>
  <si>
    <t>TCbc = TCac/TCab = Tasa de cambio no primaria y equivalente del país B con el país C</t>
  </si>
  <si>
    <t>TCcb = TCab/TCac = Tasa de cambio no primaria y equivalente del país C con el país B</t>
  </si>
  <si>
    <t>US$ BCab1=((Pb1*TCab - Pa1)/((Pb1*TCab + Pa1)/2))TMab1 = Balanza Comercial del pais A con el pais B correspondiente al bien 1</t>
  </si>
  <si>
    <t>US$ BCac1=((Pc1*TCac - Pa1)/((Pc1*TCac + Pa1)/2))TMac1 = Balanza Comercial del pais A con el pais C correspondiente al bien 1</t>
  </si>
  <si>
    <t>US$ BCac2=((Pc2*TCac - Pa2)/((Pc2*TCac + Pa2)/2))TMac2</t>
  </si>
  <si>
    <t>US$ BCac3=((Pc3*TCac - Pa3)/((Pc3*TCac + Pa3)/2))TMac3</t>
  </si>
  <si>
    <t>US$ BCac4=((Pc4*TCac - Pa4)/((Pc4*TCac + Pa4)/2))TMac4</t>
  </si>
  <si>
    <t>US$ BCab2=((Pb2*TCab - Pa2)/((Pb2*TCab + Pa2)/2))TMab2</t>
  </si>
  <si>
    <t>US$ BCab3=((Pb3*TCab - Pa3)/((Pb3*TCab + Pa3)/2))TMab3</t>
  </si>
  <si>
    <t>US$ BCab4=((Pb4*TCab - Pa4)/((Pb4*TCab + Pa4)/2))TMab4</t>
  </si>
  <si>
    <t>US$ BCba1=((Pa1*TCba - Pb1)/((Pa1*TCba + Pb1)/2))TMab1</t>
  </si>
  <si>
    <t>US$ BCba2=((Pa2*TCba - Pb2)/((Pa2*TCba + Pb2)/2))TMab2</t>
  </si>
  <si>
    <t>US$ BCba3=((Pa3*TCba - Pb3)/((Pa3*TCba + Pb3)/2))TMab3</t>
  </si>
  <si>
    <t>US$ BCba4=((Pa4*TCba - Pb4)/((Pa4*TCba + Pb4)/2))TMab4</t>
  </si>
  <si>
    <t>US$ BCbc1=((Pc1*TCbc - Pb1)/((Pc1*TCbc + Pb1)/2))TMbc1</t>
  </si>
  <si>
    <t>US$ BCbc2=((Pc2*TCbc - Pb2)/((Pc2*TCbc + Pb2)/2))TMbc2</t>
  </si>
  <si>
    <t>US$ BCbc3=((Pc3*TCbc - Pb3)/((Pc3*TCbc + Pb3)/2))TMbc3</t>
  </si>
  <si>
    <t>US$ BCbc4=((Pc4*TCbc - Pb4)/((Pc4*TCbc + Pb4)/2))TMbc4</t>
  </si>
  <si>
    <t>US$ BCca2=((Pa2*TCca - Pc2)/((Pa2*TCca+ Pc2)/2))TMac2</t>
  </si>
  <si>
    <t>US$ BCca3=((Pa3*TCca - Pc3)/((Pa3*TCca + Pc3)/2))TMac3</t>
  </si>
  <si>
    <t>US$ BCca1=((Pa1*TCca - Pc1)/((Pa1*TCca + Pc1)/2))TMac1</t>
  </si>
  <si>
    <t>US$ BCcb1=((Pb1*TCcb - Pc1)/((Pb1*TCcb + Pc1)/2))TMbc1</t>
  </si>
  <si>
    <t>US$ BCcb2=((Pb2*TCcb - Pc2)/((Pb2*TCcb + Pc2)/2))TMbc2</t>
  </si>
  <si>
    <t>US$ BCcb3=((Pb3*TCcb - Pc3)/((Pb3*TCcb + Pc3)/2))TMbc3</t>
  </si>
  <si>
    <t>Wa = Salario en el país A por cada unidad de trabajo contratada = (OMa(1-MGa))/Na</t>
  </si>
  <si>
    <t>Wb = Salario en el país B por cada unidad de trabajo contratada = (OMb(1-MGb))/Nb</t>
  </si>
  <si>
    <t>Wc = Salario en el país C por cada unidad de trabajo contratada = (OMc(1-MGc))/Nc</t>
  </si>
  <si>
    <t>MARGEN DE GANANCIA MG, POBLACION N,  OFERTA MONETARIA OM, SALARIOS W, GANANCIAS GG, FUERZA DE TRABAJO FT</t>
  </si>
  <si>
    <t>Ga1 = Ganancia en el país A correspondienete al bien 1 por cada unidad producida = (OMa(MGa)(FTa1))/Qa1</t>
  </si>
  <si>
    <t>Pa1=Wa*Za1 + Ga1</t>
  </si>
  <si>
    <t>Ga1</t>
  </si>
  <si>
    <t>Pa2=Wa*Za2 + Ga2</t>
  </si>
  <si>
    <t>Pa3=Wa*Za3 + Ga3</t>
  </si>
  <si>
    <t>Ga3</t>
  </si>
  <si>
    <t>Ga2</t>
  </si>
  <si>
    <t>Pa4=Wa*Za4 + Ga4</t>
  </si>
  <si>
    <t>Ga4</t>
  </si>
  <si>
    <t>Ga2 = Ganancia en el país A correspondienete al bien 2 por cada unidad producida = (OMa(MGa)(FTa2))/Qa2</t>
  </si>
  <si>
    <t>Ga3 = Ganancia en el país A correspondienete al bien 3 por cada unidad producida = (OMa(MGa)(FTa3))/Qa3</t>
  </si>
  <si>
    <t>Ga4 = Ganancia en el país A correspondienete al bien 4 por cada unidad producida = (OMa(MGa)(FTa4))/Qa4</t>
  </si>
  <si>
    <t>Gb1 = Ganancia en el país B correspondienete al bien 1 por cada unidad producida = (OMb(MGb)(FTb1))/Qb1</t>
  </si>
  <si>
    <t>Gb2 = Ganancia en el país B correspondienete al bien 2 por cada unidad producida = (OMb(MGb)(FTb2))/Qb2</t>
  </si>
  <si>
    <t>Gb3 = Ganancia en el país B correspondienete al bien 3 por cada unidad producida = (OMb(MGb)(FTb3))/Qb3</t>
  </si>
  <si>
    <t>Gb4 = Ganancia en el país B correspondienete al bien 4 por cada unidad producida = (OMb(MGb)(FTb4))/Qb4</t>
  </si>
  <si>
    <t>Gc1 = Ganancia en el país C correspondienete al bien 1 por cada unidad producida = (OMc(MGc)(FTc1))/Qc1</t>
  </si>
  <si>
    <t>Gc2 = Ganancia en el país C correspondienete al bien 2 por cada unidad producida = (OMc(MGc)(FTc2))/Qc2</t>
  </si>
  <si>
    <t>Gc3 = Ganancia en el país C correspondienete al bien 3 por cada unidad producida = (OMc(MGc)(FTc3))/Qc3</t>
  </si>
  <si>
    <t>Gc4 = Ganancia en el país C correspondienete al bien 4 por cada unidad producida = (OMc(MGc)(FTc4))/Qc4</t>
  </si>
  <si>
    <t>Pb1=Wb*Zb1 + Gb1</t>
  </si>
  <si>
    <t>Pb2=Wb2*Zb2 + Gb2</t>
  </si>
  <si>
    <t>Pb3=Wb3*Zb3 + Gb3</t>
  </si>
  <si>
    <t>Pb4=Wb4*Zb4 + Gb4</t>
  </si>
  <si>
    <t>Pc1=Wc1*Zc1 + Gc1</t>
  </si>
  <si>
    <t>Pc2=Wc2*Zc2 + Gc2</t>
  </si>
  <si>
    <t>Pc3=Wc3*Zc3 + Gc3</t>
  </si>
  <si>
    <t>Pc4=Wc4*Zc4 + Gc4</t>
  </si>
  <si>
    <t>Gc4</t>
  </si>
  <si>
    <t>Gc3</t>
  </si>
  <si>
    <t>Gc2</t>
  </si>
  <si>
    <t>Gc1</t>
  </si>
  <si>
    <t>Gb4</t>
  </si>
  <si>
    <t>Gb3</t>
  </si>
  <si>
    <t>Gb2</t>
  </si>
  <si>
    <t>Gb1</t>
  </si>
  <si>
    <t>Hoja de Cálculo 1 - MODELO SIMULACION COMERCIO INTERNACIONAL DE 3 PAISES:</t>
  </si>
  <si>
    <t>SECCIÓN 1.1: BALANZAS COMERCIALES. ECUACIONES DEL MODELO</t>
  </si>
  <si>
    <t>SECCION 1.2: Determinación de las balanzas comerciales BCabi y BCaci, de los precios y de los tamaños de los mercados del País A: ESTADOS UNIDOS</t>
  </si>
  <si>
    <t>SECCION 1.3: Determinación de las Balanza Comerciales BCbai y BCbci, de los precios y de los tamaños de los mercados del País B: MEXICO</t>
  </si>
  <si>
    <t>SECCION 1.4: Determinación de las Balanza Comerciales BCcai y BCcbi, de los precios y de los tamaños de los mercados del País C: CANADA</t>
  </si>
  <si>
    <t>SECCION 1.5: PARAMETROS DEL MODELO</t>
  </si>
  <si>
    <t xml:space="preserve">SECCIÓN 1.6 y 1.7: VARIABLES DEL MODELO. TASAS DE CAMBIO. EN LA SECCIÓN F SON DETERMINADAS POR TANTEO DE LAS 2 TASAS DE CAMBIO PRIMARIAS </t>
  </si>
  <si>
    <t>SECCION 1.6: TASAS DE CAMBIO PRIMARIAS, CONTRA PRIMARIAS Y NO PRIMARIAS</t>
  </si>
  <si>
    <t>SECCION 1.7: TASAS DE CAMBIO INICIALES</t>
  </si>
  <si>
    <t>SECCIÓN 1.8: DEFINICIONES</t>
  </si>
  <si>
    <t>BCab =</t>
  </si>
  <si>
    <t>BCba =</t>
  </si>
  <si>
    <t>BCca =</t>
  </si>
  <si>
    <t>BCac =</t>
  </si>
  <si>
    <t>BCbc =</t>
  </si>
  <si>
    <t>BCcb =</t>
  </si>
  <si>
    <t>MGa = Margen de Ganancia Promedio en el país A</t>
  </si>
  <si>
    <t>MGb = Margen de Ganancia Promedio en el país B</t>
  </si>
  <si>
    <t>MGc = Margen de Ganancia Promedio en el país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</si>
</sst>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_(* #,##0.00_);_(* \(#,##0.00\);_(* \-??_);_(@_)"/>
    <numFmt numFmtId="165" formatCode="#,##0.000"/>
    <numFmt numFmtId="166" formatCode="0.000000"/>
    <numFmt numFmtId="167" formatCode="_(* #,##0_);_(* \(#,##0\);_(* \-??_);_(@_)"/>
    <numFmt numFmtId="168" formatCode="#,##0.000000"/>
    <numFmt numFmtId="169" formatCode="#,##0.00000"/>
    <numFmt numFmtId="171" formatCode="0.00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0" fontId="1" fillId="2" borderId="0" applyBorder="0" applyProtection="0"/>
  </cellStyleXfs>
  <cellXfs count="46">
    <xf numFmtId="0" fontId="0" fillId="0" borderId="0" xfId="0"/>
    <xf numFmtId="4" fontId="3" fillId="0" borderId="1" xfId="0" applyNumberFormat="1" applyFont="1" applyBorder="1"/>
    <xf numFmtId="4" fontId="3" fillId="0" borderId="1" xfId="1" applyNumberFormat="1" applyFont="1" applyBorder="1" applyAlignment="1" applyProtection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4" fontId="3" fillId="0" borderId="1" xfId="1" applyFont="1" applyBorder="1" applyAlignment="1" applyProtection="1">
      <alignment horizontal="center"/>
    </xf>
    <xf numFmtId="2" fontId="3" fillId="0" borderId="1" xfId="0" applyNumberFormat="1" applyFont="1" applyBorder="1"/>
    <xf numFmtId="164" fontId="3" fillId="0" borderId="1" xfId="1" applyFont="1" applyBorder="1" applyAlignment="1" applyProtection="1"/>
    <xf numFmtId="4" fontId="3" fillId="3" borderId="1" xfId="0" applyNumberFormat="1" applyFont="1" applyFill="1" applyBorder="1"/>
    <xf numFmtId="4" fontId="3" fillId="0" borderId="1" xfId="0" applyNumberFormat="1" applyFont="1" applyBorder="1" applyAlignment="1"/>
    <xf numFmtId="43" fontId="3" fillId="0" borderId="1" xfId="0" applyNumberFormat="1" applyFont="1" applyBorder="1"/>
    <xf numFmtId="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67" fontId="3" fillId="0" borderId="1" xfId="1" applyNumberFormat="1" applyFont="1" applyBorder="1" applyProtection="1">
      <protection locked="0"/>
    </xf>
    <xf numFmtId="0" fontId="5" fillId="0" borderId="1" xfId="0" applyFont="1" applyBorder="1"/>
    <xf numFmtId="168" fontId="3" fillId="0" borderId="1" xfId="0" applyNumberFormat="1" applyFont="1" applyBorder="1"/>
    <xf numFmtId="169" fontId="3" fillId="0" borderId="1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0" fontId="3" fillId="0" borderId="0" xfId="0" applyFont="1"/>
    <xf numFmtId="164" fontId="3" fillId="0" borderId="0" xfId="1" applyFont="1"/>
    <xf numFmtId="2" fontId="3" fillId="0" borderId="0" xfId="0" applyNumberFormat="1" applyFont="1"/>
    <xf numFmtId="4" fontId="3" fillId="0" borderId="0" xfId="0" applyNumberFormat="1" applyFont="1"/>
    <xf numFmtId="0" fontId="6" fillId="0" borderId="0" xfId="0" applyFont="1"/>
    <xf numFmtId="4" fontId="6" fillId="0" borderId="0" xfId="0" applyNumberFormat="1" applyFont="1"/>
    <xf numFmtId="168" fontId="3" fillId="0" borderId="0" xfId="0" applyNumberFormat="1" applyFont="1" applyProtection="1">
      <protection locked="0"/>
    </xf>
    <xf numFmtId="168" fontId="3" fillId="0" borderId="0" xfId="0" applyNumberFormat="1" applyFont="1"/>
    <xf numFmtId="43" fontId="3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71" fontId="3" fillId="0" borderId="0" xfId="0" applyNumberFormat="1" applyFont="1" applyProtection="1">
      <protection locked="0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1" defaultTableStyle="TableStyleMedium2" defaultPivotStyle="PivotStyleLight16">
    <tableStyle name="Table Style 1" pivot="0" count="0" xr9:uid="{F9CE6E6C-B7AB-0C4F-9077-971B0BB3941E}"/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578303</xdr:colOff>
      <xdr:row>6</xdr:row>
      <xdr:rowOff>45356</xdr:rowOff>
    </xdr:from>
    <xdr:to>
      <xdr:col>21</xdr:col>
      <xdr:colOff>85725</xdr:colOff>
      <xdr:row>8</xdr:row>
      <xdr:rowOff>170996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EAB7901-9B09-624E-997F-E7E34EBD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482" y="1258660"/>
          <a:ext cx="1435100" cy="51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578303</xdr:colOff>
      <xdr:row>11</xdr:row>
      <xdr:rowOff>45357</xdr:rowOff>
    </xdr:from>
    <xdr:to>
      <xdr:col>21</xdr:col>
      <xdr:colOff>85725</xdr:colOff>
      <xdr:row>13</xdr:row>
      <xdr:rowOff>172357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49ADB54-A972-8F4B-8809-3804E828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482" y="2233839"/>
          <a:ext cx="1435100" cy="51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600981</xdr:colOff>
      <xdr:row>16</xdr:row>
      <xdr:rowOff>45357</xdr:rowOff>
    </xdr:from>
    <xdr:to>
      <xdr:col>21</xdr:col>
      <xdr:colOff>70303</xdr:colOff>
      <xdr:row>18</xdr:row>
      <xdr:rowOff>172357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F74033F-E9C0-B14B-B96D-4AB97E09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6160" y="3209018"/>
          <a:ext cx="1397000" cy="51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600982</xdr:colOff>
      <xdr:row>5</xdr:row>
      <xdr:rowOff>124733</xdr:rowOff>
    </xdr:from>
    <xdr:to>
      <xdr:col>26</xdr:col>
      <xdr:colOff>122464</xdr:colOff>
      <xdr:row>9</xdr:row>
      <xdr:rowOff>137433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B87891E-620B-C441-8745-4A77EA61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3303" y="1133929"/>
          <a:ext cx="1528536" cy="795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612322</xdr:colOff>
      <xdr:row>10</xdr:row>
      <xdr:rowOff>124732</xdr:rowOff>
    </xdr:from>
    <xdr:to>
      <xdr:col>26</xdr:col>
      <xdr:colOff>133804</xdr:colOff>
      <xdr:row>14</xdr:row>
      <xdr:rowOff>137432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FB1AA4A-D385-1F45-81D4-BBFCAC82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4643" y="2109107"/>
          <a:ext cx="1528536" cy="795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623661</xdr:colOff>
      <xdr:row>14</xdr:row>
      <xdr:rowOff>170089</xdr:rowOff>
    </xdr:from>
    <xdr:to>
      <xdr:col>26</xdr:col>
      <xdr:colOff>183243</xdr:colOff>
      <xdr:row>23</xdr:row>
      <xdr:rowOff>91621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0B00BF0-A83A-3147-8696-1998DAF1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5982" y="2936875"/>
          <a:ext cx="1566636" cy="108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600983</xdr:colOff>
      <xdr:row>5</xdr:row>
      <xdr:rowOff>124732</xdr:rowOff>
    </xdr:from>
    <xdr:to>
      <xdr:col>31</xdr:col>
      <xdr:colOff>97065</xdr:colOff>
      <xdr:row>9</xdr:row>
      <xdr:rowOff>137432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368B374-6C50-B94A-A2E0-CA7FEF03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8394" y="1133928"/>
          <a:ext cx="1503135" cy="795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600982</xdr:colOff>
      <xdr:row>10</xdr:row>
      <xdr:rowOff>102054</xdr:rowOff>
    </xdr:from>
    <xdr:to>
      <xdr:col>31</xdr:col>
      <xdr:colOff>97064</xdr:colOff>
      <xdr:row>14</xdr:row>
      <xdr:rowOff>114754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18A5B81-CA1D-834A-BEEA-8C2F2EEE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8393" y="2086429"/>
          <a:ext cx="1503135" cy="795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600983</xdr:colOff>
      <xdr:row>15</xdr:row>
      <xdr:rowOff>113393</xdr:rowOff>
    </xdr:from>
    <xdr:to>
      <xdr:col>31</xdr:col>
      <xdr:colOff>84365</xdr:colOff>
      <xdr:row>19</xdr:row>
      <xdr:rowOff>127454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C06D196-7ACB-8D4C-9E32-173A2EFC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8394" y="3072947"/>
          <a:ext cx="1490435" cy="796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/>
  </sheetViews>
  <sheetFormatPr baseColWidth="10" defaultColWidth="8.83203125" defaultRowHeight="15" x14ac:dyDescent="0.2"/>
  <cols>
    <col min="1" max="1025" width="8.832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26"/>
  <sheetViews>
    <sheetView tabSelected="1" topLeftCell="A5" zoomScale="112" zoomScaleNormal="112" workbookViewId="0">
      <pane ySplit="5600" topLeftCell="A210"/>
      <selection activeCell="N11" sqref="N11"/>
      <selection pane="bottomLeft" activeCell="A215" sqref="A215"/>
    </sheetView>
  </sheetViews>
  <sheetFormatPr baseColWidth="10" defaultColWidth="8.83203125" defaultRowHeight="15" x14ac:dyDescent="0.2"/>
  <cols>
    <col min="1" max="1" width="8.83203125" style="1" customWidth="1"/>
    <col min="2" max="2" width="7" style="3" customWidth="1"/>
    <col min="3" max="3" width="8.83203125" style="3" customWidth="1"/>
    <col min="4" max="4" width="4.83203125" style="3" customWidth="1"/>
    <col min="5" max="5" width="8.83203125" style="3" customWidth="1"/>
    <col min="6" max="6" width="9" style="3" customWidth="1"/>
    <col min="7" max="7" width="8.83203125" style="3" customWidth="1"/>
    <col min="8" max="8" width="6.83203125" style="3" customWidth="1"/>
    <col min="9" max="9" width="8.83203125" style="3" customWidth="1"/>
    <col min="10" max="10" width="6.6640625" style="3" customWidth="1"/>
    <col min="11" max="11" width="9" style="3" customWidth="1"/>
    <col min="12" max="12" width="11.1640625" style="3" customWidth="1"/>
    <col min="13" max="13" width="11.5" style="3" customWidth="1"/>
    <col min="14" max="14" width="6.83203125" style="3" customWidth="1"/>
    <col min="15" max="15" width="10.33203125" style="3" customWidth="1"/>
    <col min="16" max="16" width="7.33203125" style="3" customWidth="1"/>
    <col min="17" max="18" width="8.5" style="3" customWidth="1"/>
    <col min="19" max="19" width="8.6640625" style="3" customWidth="1"/>
    <col min="20" max="20" width="7.83203125" style="3" customWidth="1"/>
    <col min="21" max="21" width="8.83203125" style="3" customWidth="1"/>
    <col min="22" max="22" width="11.1640625" style="3" customWidth="1"/>
    <col min="23" max="1025" width="8.83203125" style="3" customWidth="1"/>
    <col min="1026" max="16384" width="8.83203125" style="3"/>
  </cols>
  <sheetData>
    <row r="1" spans="1:29" ht="17" customHeight="1" x14ac:dyDescent="0.2"/>
    <row r="2" spans="1:29" x14ac:dyDescent="0.2">
      <c r="A2" s="1" t="s">
        <v>257</v>
      </c>
    </row>
    <row r="3" spans="1:29" x14ac:dyDescent="0.2">
      <c r="B3" s="1"/>
    </row>
    <row r="5" spans="1:29" x14ac:dyDescent="0.2">
      <c r="J5" s="3" t="s">
        <v>258</v>
      </c>
    </row>
    <row r="6" spans="1:29" x14ac:dyDescent="0.2">
      <c r="C6" s="4" t="s">
        <v>172</v>
      </c>
    </row>
    <row r="7" spans="1:29" x14ac:dyDescent="0.2">
      <c r="C7" s="3" t="s">
        <v>121</v>
      </c>
    </row>
    <row r="8" spans="1:29" x14ac:dyDescent="0.2">
      <c r="A8" s="5" t="s">
        <v>101</v>
      </c>
      <c r="B8" s="6" t="s">
        <v>92</v>
      </c>
      <c r="C8" s="5" t="s">
        <v>93</v>
      </c>
      <c r="D8" s="5" t="s">
        <v>91</v>
      </c>
      <c r="E8" s="5" t="s">
        <v>94</v>
      </c>
      <c r="F8" s="5" t="s">
        <v>91</v>
      </c>
      <c r="G8" s="5" t="s">
        <v>95</v>
      </c>
      <c r="H8" s="6" t="s">
        <v>91</v>
      </c>
      <c r="I8" s="5" t="s">
        <v>96</v>
      </c>
      <c r="J8" s="5" t="s">
        <v>91</v>
      </c>
      <c r="K8" s="5" t="s">
        <v>97</v>
      </c>
      <c r="L8" s="5" t="s">
        <v>91</v>
      </c>
      <c r="M8" s="5" t="s">
        <v>98</v>
      </c>
      <c r="N8" s="5" t="s">
        <v>91</v>
      </c>
      <c r="O8" s="5" t="s">
        <v>99</v>
      </c>
      <c r="P8" s="5" t="s">
        <v>91</v>
      </c>
      <c r="Q8" s="6" t="s">
        <v>100</v>
      </c>
      <c r="S8" s="5" t="s">
        <v>123</v>
      </c>
      <c r="X8" s="5" t="s">
        <v>127</v>
      </c>
      <c r="AC8" s="5" t="s">
        <v>130</v>
      </c>
    </row>
    <row r="9" spans="1:29" x14ac:dyDescent="0.2">
      <c r="A9" s="7">
        <f>C9+E9+G9+I9+K9+M9+O9+Q9</f>
        <v>78.08192924183227</v>
      </c>
      <c r="B9" s="6" t="s">
        <v>92</v>
      </c>
      <c r="C9" s="8">
        <f>A28</f>
        <v>-19.571428571428591</v>
      </c>
      <c r="D9" s="9" t="s">
        <v>91</v>
      </c>
      <c r="E9" s="10">
        <f>A39</f>
        <v>-5.2025316455696258</v>
      </c>
      <c r="F9" s="9" t="s">
        <v>91</v>
      </c>
      <c r="G9" s="10">
        <f>A50</f>
        <v>53.6086956521739</v>
      </c>
      <c r="H9" s="11" t="s">
        <v>91</v>
      </c>
      <c r="I9" s="10">
        <f>A61</f>
        <v>35.739130434782602</v>
      </c>
      <c r="J9" s="9" t="s">
        <v>91</v>
      </c>
      <c r="K9" s="10">
        <f>C30</f>
        <v>-3.6746079113415884</v>
      </c>
      <c r="L9" s="11" t="s">
        <v>91</v>
      </c>
      <c r="M9" s="10">
        <f>C41</f>
        <v>-0.9992523279300104</v>
      </c>
      <c r="N9" s="9" t="s">
        <v>91</v>
      </c>
      <c r="O9" s="10">
        <f>C52</f>
        <v>10.909154166687355</v>
      </c>
      <c r="P9" s="11" t="s">
        <v>91</v>
      </c>
      <c r="Q9" s="10">
        <f>C63</f>
        <v>7.2727694444582376</v>
      </c>
    </row>
    <row r="10" spans="1:29" x14ac:dyDescent="0.2">
      <c r="B10" s="9"/>
      <c r="C10" s="10"/>
      <c r="D10" s="9"/>
      <c r="E10" s="10"/>
      <c r="F10" s="11"/>
      <c r="G10" s="10"/>
      <c r="H10" s="9"/>
      <c r="I10" s="10"/>
      <c r="J10" s="11"/>
      <c r="K10" s="10"/>
      <c r="L10" s="9"/>
      <c r="M10" s="10"/>
      <c r="N10" s="11"/>
      <c r="O10" s="10"/>
      <c r="P10" s="11"/>
      <c r="Q10" s="12"/>
    </row>
    <row r="11" spans="1:29" x14ac:dyDescent="0.2">
      <c r="C11" s="13" t="s">
        <v>173</v>
      </c>
      <c r="D11" s="9"/>
      <c r="F11" s="9"/>
      <c r="G11" s="10"/>
      <c r="H11" s="11"/>
      <c r="I11" s="10"/>
      <c r="J11" s="9"/>
      <c r="K11" s="10"/>
      <c r="L11" s="11"/>
      <c r="M11" s="10"/>
      <c r="N11" s="9"/>
      <c r="O11" s="10"/>
      <c r="P11" s="11"/>
      <c r="Q11" s="10"/>
    </row>
    <row r="12" spans="1:29" x14ac:dyDescent="0.2">
      <c r="C12" s="1"/>
      <c r="D12" s="1"/>
      <c r="E12" s="3" t="s">
        <v>120</v>
      </c>
      <c r="F12" s="1"/>
      <c r="G12" s="1"/>
      <c r="I12" s="1"/>
      <c r="J12" s="1"/>
      <c r="K12" s="1"/>
      <c r="L12" s="1"/>
      <c r="M12" s="1"/>
      <c r="N12" s="1"/>
      <c r="O12" s="1"/>
    </row>
    <row r="13" spans="1:29" x14ac:dyDescent="0.2">
      <c r="A13" s="5" t="s">
        <v>102</v>
      </c>
      <c r="B13" s="5" t="s">
        <v>92</v>
      </c>
      <c r="C13" s="5" t="s">
        <v>103</v>
      </c>
      <c r="D13" s="5" t="s">
        <v>91</v>
      </c>
      <c r="E13" s="5" t="s">
        <v>104</v>
      </c>
      <c r="F13" s="5" t="s">
        <v>91</v>
      </c>
      <c r="G13" s="5" t="s">
        <v>105</v>
      </c>
      <c r="H13" s="6" t="s">
        <v>91</v>
      </c>
      <c r="I13" s="5" t="s">
        <v>106</v>
      </c>
      <c r="J13" s="5" t="s">
        <v>91</v>
      </c>
      <c r="K13" s="5" t="s">
        <v>117</v>
      </c>
      <c r="L13" s="5" t="s">
        <v>91</v>
      </c>
      <c r="M13" s="5" t="s">
        <v>116</v>
      </c>
      <c r="N13" s="5" t="s">
        <v>91</v>
      </c>
      <c r="O13" s="5" t="s">
        <v>118</v>
      </c>
      <c r="P13" s="5" t="s">
        <v>91</v>
      </c>
      <c r="Q13" s="6" t="s">
        <v>119</v>
      </c>
      <c r="S13" s="11" t="s">
        <v>124</v>
      </c>
      <c r="X13" s="11" t="s">
        <v>128</v>
      </c>
      <c r="AC13" s="11" t="s">
        <v>131</v>
      </c>
    </row>
    <row r="14" spans="1:29" x14ac:dyDescent="0.2">
      <c r="A14" s="5">
        <f>C14+E14+G14+I14+K14+M14+O14+Q14</f>
        <v>-71.738621103592493</v>
      </c>
      <c r="B14" s="11" t="s">
        <v>92</v>
      </c>
      <c r="C14" s="14">
        <f>A76</f>
        <v>19.571428571428591</v>
      </c>
      <c r="D14" s="9" t="s">
        <v>91</v>
      </c>
      <c r="E14" s="15">
        <f>A87</f>
        <v>5.2025316455696426</v>
      </c>
      <c r="F14" s="9" t="s">
        <v>91</v>
      </c>
      <c r="G14" s="15">
        <f>A98</f>
        <v>-53.608695652173886</v>
      </c>
      <c r="H14" s="11" t="s">
        <v>91</v>
      </c>
      <c r="I14" s="15">
        <f>A109</f>
        <v>-35.739130434782595</v>
      </c>
      <c r="J14" s="9" t="s">
        <v>91</v>
      </c>
      <c r="K14" s="15">
        <f>C78</f>
        <v>2.5668833910181532</v>
      </c>
      <c r="L14" s="11" t="s">
        <v>91</v>
      </c>
      <c r="M14" s="15">
        <f>C89</f>
        <v>0.65788971997919299</v>
      </c>
      <c r="N14" s="9" t="s">
        <v>91</v>
      </c>
      <c r="O14" s="15">
        <f>C100</f>
        <v>-6.2337170067789645</v>
      </c>
      <c r="P14" s="11" t="s">
        <v>91</v>
      </c>
      <c r="Q14" s="15">
        <f>C111</f>
        <v>-4.1558113378526427</v>
      </c>
      <c r="S14" s="6" t="s">
        <v>125</v>
      </c>
      <c r="X14" s="6" t="s">
        <v>125</v>
      </c>
      <c r="AC14" s="6" t="s">
        <v>125</v>
      </c>
    </row>
    <row r="15" spans="1:29" x14ac:dyDescent="0.2">
      <c r="C15" s="16"/>
      <c r="D15" s="9"/>
      <c r="E15" s="17"/>
      <c r="F15" s="9"/>
      <c r="G15" s="17"/>
      <c r="H15" s="11"/>
      <c r="I15" s="17"/>
      <c r="J15" s="9"/>
      <c r="K15" s="17"/>
      <c r="L15" s="11"/>
      <c r="M15" s="17"/>
      <c r="N15" s="9"/>
      <c r="O15" s="17"/>
      <c r="P15" s="11"/>
      <c r="Q15" s="17"/>
      <c r="S15" s="6" t="s">
        <v>125</v>
      </c>
      <c r="X15" s="6" t="s">
        <v>125</v>
      </c>
      <c r="AC15" s="6" t="s">
        <v>125</v>
      </c>
    </row>
    <row r="16" spans="1:29" x14ac:dyDescent="0.2">
      <c r="C16" s="13" t="s">
        <v>174</v>
      </c>
      <c r="D16" s="9"/>
      <c r="F16" s="9"/>
      <c r="G16" s="17"/>
      <c r="H16" s="11"/>
      <c r="I16" s="17"/>
      <c r="J16" s="9"/>
      <c r="K16" s="17"/>
      <c r="L16" s="11"/>
      <c r="M16" s="17"/>
      <c r="N16" s="9"/>
      <c r="O16" s="17"/>
      <c r="P16" s="11"/>
      <c r="Q16" s="17"/>
      <c r="R16" s="11"/>
      <c r="S16" s="6" t="s">
        <v>125</v>
      </c>
      <c r="X16" s="6" t="s">
        <v>125</v>
      </c>
      <c r="AC16" s="6" t="s">
        <v>125</v>
      </c>
    </row>
    <row r="17" spans="1:29" x14ac:dyDescent="0.2">
      <c r="C17" s="1"/>
      <c r="D17" s="1"/>
      <c r="E17" s="3" t="s">
        <v>122</v>
      </c>
      <c r="F17" s="1"/>
      <c r="G17" s="1"/>
      <c r="I17" s="1"/>
      <c r="J17" s="1"/>
      <c r="K17" s="1"/>
      <c r="L17" s="1"/>
      <c r="N17" s="1"/>
      <c r="O17" s="1"/>
      <c r="S17" s="6" t="s">
        <v>125</v>
      </c>
      <c r="X17" s="6" t="s">
        <v>125</v>
      </c>
      <c r="AC17" s="6" t="s">
        <v>125</v>
      </c>
    </row>
    <row r="18" spans="1:29" x14ac:dyDescent="0.2">
      <c r="A18" s="5" t="s">
        <v>111</v>
      </c>
      <c r="B18" s="5" t="s">
        <v>92</v>
      </c>
      <c r="C18" s="5" t="s">
        <v>107</v>
      </c>
      <c r="D18" s="5" t="s">
        <v>91</v>
      </c>
      <c r="E18" s="5" t="s">
        <v>108</v>
      </c>
      <c r="F18" s="5" t="s">
        <v>91</v>
      </c>
      <c r="G18" s="5" t="s">
        <v>109</v>
      </c>
      <c r="H18" s="6" t="s">
        <v>91</v>
      </c>
      <c r="I18" s="5" t="s">
        <v>110</v>
      </c>
      <c r="J18" s="5" t="s">
        <v>91</v>
      </c>
      <c r="K18" s="5" t="s">
        <v>112</v>
      </c>
      <c r="L18" s="5" t="s">
        <v>91</v>
      </c>
      <c r="M18" s="5" t="s">
        <v>113</v>
      </c>
      <c r="N18" s="5" t="s">
        <v>91</v>
      </c>
      <c r="O18" s="5" t="s">
        <v>114</v>
      </c>
      <c r="P18" s="5" t="s">
        <v>91</v>
      </c>
      <c r="Q18" s="6" t="s">
        <v>115</v>
      </c>
      <c r="S18" s="6" t="s">
        <v>126</v>
      </c>
      <c r="X18" s="6" t="s">
        <v>129</v>
      </c>
      <c r="AC18" s="6" t="s">
        <v>132</v>
      </c>
    </row>
    <row r="19" spans="1:29" x14ac:dyDescent="0.2">
      <c r="A19" s="5">
        <f>C19+E19+G19+I19+K19+M19+O19+Q19</f>
        <v>-6.3433081382397392</v>
      </c>
      <c r="B19" s="6" t="s">
        <v>92</v>
      </c>
      <c r="C19" s="5">
        <f>A124</f>
        <v>3.6746079113415862</v>
      </c>
      <c r="D19" s="5" t="s">
        <v>91</v>
      </c>
      <c r="E19" s="15">
        <f>A135</f>
        <v>0.99925232793001006</v>
      </c>
      <c r="F19" s="5" t="s">
        <v>91</v>
      </c>
      <c r="G19" s="15">
        <f>A146</f>
        <v>-10.909154166687356</v>
      </c>
      <c r="H19" s="6" t="s">
        <v>91</v>
      </c>
      <c r="I19" s="15">
        <f>A157</f>
        <v>-7.2727694444582385</v>
      </c>
      <c r="J19" s="6" t="s">
        <v>91</v>
      </c>
      <c r="K19" s="15">
        <f>C126</f>
        <v>-2.5668833910181559</v>
      </c>
      <c r="L19" s="5" t="s">
        <v>91</v>
      </c>
      <c r="M19" s="15">
        <f>C137</f>
        <v>-0.65788971997918366</v>
      </c>
      <c r="N19" s="5" t="s">
        <v>91</v>
      </c>
      <c r="O19" s="15">
        <f>C148</f>
        <v>6.2337170067789591</v>
      </c>
      <c r="P19" s="6" t="s">
        <v>91</v>
      </c>
      <c r="Q19" s="15">
        <f>C159</f>
        <v>4.1558113378526391</v>
      </c>
    </row>
    <row r="20" spans="1:29" x14ac:dyDescent="0.2">
      <c r="A20" s="5"/>
      <c r="B20" s="6"/>
      <c r="C20" s="5"/>
      <c r="D20" s="5"/>
      <c r="E20" s="15"/>
      <c r="F20" s="5"/>
      <c r="G20" s="15"/>
      <c r="H20" s="6"/>
      <c r="I20" s="15"/>
      <c r="J20" s="6"/>
      <c r="K20" s="15"/>
      <c r="L20" s="5"/>
      <c r="M20" s="15"/>
      <c r="N20" s="5"/>
      <c r="O20" s="15"/>
      <c r="P20" s="6"/>
      <c r="Q20" s="15"/>
    </row>
    <row r="21" spans="1:29" x14ac:dyDescent="0.2">
      <c r="A21" s="5"/>
      <c r="B21" s="6"/>
      <c r="C21" s="5"/>
      <c r="D21" s="5"/>
      <c r="E21" s="15"/>
      <c r="F21" s="11" t="s">
        <v>267</v>
      </c>
      <c r="G21" s="10">
        <f>C9+E9+G9+I9</f>
        <v>64.573865869958283</v>
      </c>
      <c r="H21" s="6"/>
      <c r="I21" s="15"/>
      <c r="J21" s="6"/>
      <c r="K21" s="15"/>
      <c r="L21" s="5"/>
      <c r="M21" s="15"/>
      <c r="N21" s="11" t="s">
        <v>270</v>
      </c>
      <c r="O21" s="10">
        <f>K9+M9+O9+Q9</f>
        <v>13.508063371873995</v>
      </c>
      <c r="P21" s="6"/>
      <c r="Q21" s="15"/>
    </row>
    <row r="22" spans="1:29" x14ac:dyDescent="0.2">
      <c r="A22" s="5"/>
      <c r="B22" s="6"/>
      <c r="C22" s="5"/>
      <c r="D22" s="5"/>
      <c r="E22" s="15"/>
      <c r="F22" s="43" t="s">
        <v>268</v>
      </c>
      <c r="G22" s="44">
        <f>C14+E14+G14+I14</f>
        <v>-64.57386586995824</v>
      </c>
      <c r="H22" s="6"/>
      <c r="I22" s="15"/>
      <c r="J22" s="6"/>
      <c r="K22" s="15"/>
      <c r="L22" s="5"/>
      <c r="M22" s="15"/>
      <c r="N22" s="43" t="s">
        <v>271</v>
      </c>
      <c r="O22" s="44">
        <f>K14+M14+O14+Q14</f>
        <v>-7.1647552336342608</v>
      </c>
      <c r="P22" s="6"/>
      <c r="Q22" s="15"/>
    </row>
    <row r="23" spans="1:29" x14ac:dyDescent="0.2">
      <c r="A23" s="5"/>
      <c r="B23" s="6"/>
      <c r="C23" s="5"/>
      <c r="D23" s="5"/>
      <c r="E23" s="15"/>
      <c r="F23" s="43" t="s">
        <v>269</v>
      </c>
      <c r="G23" s="44">
        <f>C19+E19+G19+I19</f>
        <v>-13.508063371873998</v>
      </c>
      <c r="H23" s="6"/>
      <c r="I23" s="15"/>
      <c r="J23" s="6"/>
      <c r="K23" s="15"/>
      <c r="L23" s="5"/>
      <c r="M23" s="15"/>
      <c r="N23" s="43" t="s">
        <v>272</v>
      </c>
      <c r="O23" s="44">
        <f>K19+M19+O19+Q19</f>
        <v>7.1647552336342581</v>
      </c>
      <c r="P23" s="6"/>
      <c r="Q23" s="15"/>
    </row>
    <row r="25" spans="1:29" x14ac:dyDescent="0.2">
      <c r="B25" s="1"/>
      <c r="C25" s="1"/>
      <c r="D25" s="1"/>
      <c r="E25" s="1" t="s">
        <v>259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U25" s="17"/>
    </row>
    <row r="26" spans="1:29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U26" s="17"/>
    </row>
    <row r="27" spans="1:29" x14ac:dyDescent="0.2">
      <c r="A27" s="1" t="s">
        <v>195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U27" s="17"/>
    </row>
    <row r="28" spans="1:29" x14ac:dyDescent="0.2">
      <c r="A28" s="1">
        <f>((E33-B33)/((E33+B33)/2))*J33</f>
        <v>-19.571428571428591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U28" s="17"/>
    </row>
    <row r="29" spans="1:29" x14ac:dyDescent="0.2">
      <c r="B29" s="1"/>
      <c r="C29" s="1" t="s">
        <v>196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U29" s="17"/>
    </row>
    <row r="30" spans="1:29" x14ac:dyDescent="0.2">
      <c r="B30" s="1"/>
      <c r="C30" s="1">
        <f>((G33-B33)/((G33+B33)/2))*N33</f>
        <v>-3.6746079113415884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U30" s="17"/>
    </row>
    <row r="31" spans="1:29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U31" s="17"/>
    </row>
    <row r="32" spans="1:29" x14ac:dyDescent="0.2">
      <c r="B32" s="1" t="s">
        <v>222</v>
      </c>
      <c r="C32" s="1"/>
      <c r="D32" s="1"/>
      <c r="E32" s="1" t="s">
        <v>134</v>
      </c>
      <c r="F32" s="1"/>
      <c r="G32" s="1" t="s">
        <v>135</v>
      </c>
      <c r="H32" s="1"/>
      <c r="I32" s="1"/>
      <c r="J32" s="1" t="s">
        <v>158</v>
      </c>
      <c r="K32" s="1"/>
      <c r="L32" s="1"/>
      <c r="M32" s="1"/>
      <c r="N32" s="1" t="s">
        <v>166</v>
      </c>
      <c r="O32" s="1"/>
      <c r="P32" s="1"/>
      <c r="Q32" s="1"/>
      <c r="R32" s="1" t="s">
        <v>1</v>
      </c>
      <c r="S32" s="2"/>
      <c r="U32" s="17"/>
    </row>
    <row r="33" spans="1:21" x14ac:dyDescent="0.2">
      <c r="B33" s="1">
        <f>C36*E36+G36</f>
        <v>23.07692307692308</v>
      </c>
      <c r="C33" s="1"/>
      <c r="D33" s="1"/>
      <c r="E33" s="1">
        <f>B81*A212</f>
        <v>20</v>
      </c>
      <c r="F33" s="1"/>
      <c r="G33" s="1">
        <f>B129*A213</f>
        <v>21.212138888888887</v>
      </c>
      <c r="H33" s="1"/>
      <c r="I33" s="1"/>
      <c r="J33" s="1">
        <f>MIN(R33,R81*A212)</f>
        <v>137</v>
      </c>
      <c r="K33" s="1"/>
      <c r="L33" s="1"/>
      <c r="M33" s="1"/>
      <c r="N33" s="1">
        <f>MIN(R33,R130*A213)</f>
        <v>43.636400000000002</v>
      </c>
      <c r="O33" s="1"/>
      <c r="P33" s="1"/>
      <c r="Q33" s="1"/>
      <c r="R33" s="1">
        <f>B33*I36</f>
        <v>500.00000000000011</v>
      </c>
      <c r="S33" s="2"/>
      <c r="U33" s="17"/>
    </row>
    <row r="34" spans="1:2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U34" s="17"/>
    </row>
    <row r="35" spans="1:21" ht="16" x14ac:dyDescent="0.2">
      <c r="B35" s="1"/>
      <c r="C35" s="1" t="s">
        <v>55</v>
      </c>
      <c r="D35" s="1"/>
      <c r="E35" s="1" t="s">
        <v>2</v>
      </c>
      <c r="F35" s="1"/>
      <c r="G35" s="30" t="s">
        <v>223</v>
      </c>
      <c r="H35" s="1"/>
      <c r="I35" s="1" t="s">
        <v>0</v>
      </c>
      <c r="J35" s="1"/>
      <c r="K35" s="1" t="s">
        <v>176</v>
      </c>
      <c r="L35" s="1"/>
      <c r="N35" s="1"/>
      <c r="O35" s="1"/>
      <c r="P35" s="1"/>
      <c r="Q35" s="1"/>
      <c r="R35" s="1"/>
      <c r="S35" s="2"/>
      <c r="U35" s="17"/>
    </row>
    <row r="36" spans="1:21" x14ac:dyDescent="0.2">
      <c r="B36" s="1"/>
      <c r="C36" s="1">
        <f>B184</f>
        <v>4.884615384615385</v>
      </c>
      <c r="D36" s="1"/>
      <c r="E36" s="1">
        <f>A172</f>
        <v>3</v>
      </c>
      <c r="F36" s="1"/>
      <c r="G36" s="33">
        <f>L184</f>
        <v>8.4230769230769234</v>
      </c>
      <c r="H36" s="1"/>
      <c r="I36" s="1">
        <f>K36/E36</f>
        <v>21.666666666666668</v>
      </c>
      <c r="J36" s="1"/>
      <c r="K36" s="1">
        <f>A200*N180</f>
        <v>65</v>
      </c>
      <c r="L36" s="1"/>
      <c r="N36" s="1"/>
      <c r="O36" s="1"/>
      <c r="P36" s="1"/>
      <c r="Q36" s="1"/>
      <c r="R36" s="1"/>
      <c r="S36" s="2"/>
      <c r="U36" s="17"/>
    </row>
    <row r="37" spans="1:2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</row>
    <row r="38" spans="1:21" x14ac:dyDescent="0.2">
      <c r="A38" s="1" t="s">
        <v>200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">
      <c r="A39" s="1">
        <f>((E44-B44)/((E44+B44)/2))*J44</f>
        <v>-5.2025316455696258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">
      <c r="B40" s="1"/>
      <c r="C40" s="1" t="s">
        <v>197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U40" s="17"/>
    </row>
    <row r="41" spans="1:21" x14ac:dyDescent="0.2">
      <c r="B41" s="1"/>
      <c r="C41" s="1">
        <f>((G44-B44)/((G44+B44)/2))*N44</f>
        <v>-0.9992523279300104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7"/>
    </row>
    <row r="42" spans="1:2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7"/>
    </row>
    <row r="43" spans="1:21" x14ac:dyDescent="0.2">
      <c r="B43" s="1" t="s">
        <v>224</v>
      </c>
      <c r="C43" s="1"/>
      <c r="D43" s="1"/>
      <c r="E43" s="1" t="s">
        <v>137</v>
      </c>
      <c r="F43" s="1"/>
      <c r="G43" s="1" t="s">
        <v>136</v>
      </c>
      <c r="H43" s="1"/>
      <c r="I43" s="1"/>
      <c r="J43" s="1" t="s">
        <v>160</v>
      </c>
      <c r="K43" s="1"/>
      <c r="L43" s="1"/>
      <c r="M43" s="1"/>
      <c r="N43" s="1" t="s">
        <v>169</v>
      </c>
      <c r="O43" s="1"/>
      <c r="P43" s="1"/>
      <c r="Q43" s="1"/>
      <c r="R43" s="1" t="s">
        <v>4</v>
      </c>
      <c r="S43" s="1"/>
    </row>
    <row r="44" spans="1:21" x14ac:dyDescent="0.2">
      <c r="B44" s="1">
        <f>C47*E47+G47</f>
        <v>15.384615384615385</v>
      </c>
      <c r="C44" s="1"/>
      <c r="D44" s="1"/>
      <c r="E44" s="1">
        <f>B92*A212</f>
        <v>15</v>
      </c>
      <c r="F44" s="1"/>
      <c r="G44" s="1">
        <f>B140*A213</f>
        <v>15.15152777777778</v>
      </c>
      <c r="H44" s="1"/>
      <c r="I44" s="1"/>
      <c r="J44" s="1">
        <f>MIN(R44,R92*A212)</f>
        <v>205.50000000000003</v>
      </c>
      <c r="K44" s="1"/>
      <c r="L44" s="1"/>
      <c r="M44" s="1"/>
      <c r="N44" s="1">
        <f>MIN(R44,R140*A213)</f>
        <v>65.454599999999999</v>
      </c>
      <c r="O44" s="1"/>
      <c r="P44" s="1"/>
      <c r="Q44" s="1"/>
      <c r="R44" s="1">
        <f>B44*I47</f>
        <v>750</v>
      </c>
      <c r="S44" s="1"/>
      <c r="U44" s="17"/>
    </row>
    <row r="45" spans="1:2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13"/>
      <c r="U45" s="13"/>
    </row>
    <row r="46" spans="1:21" x14ac:dyDescent="0.2">
      <c r="B46" s="1"/>
      <c r="C46" s="1" t="s">
        <v>55</v>
      </c>
      <c r="D46" s="1"/>
      <c r="E46" s="1" t="s">
        <v>5</v>
      </c>
      <c r="F46" s="1"/>
      <c r="G46" s="30" t="s">
        <v>227</v>
      </c>
      <c r="H46" s="1"/>
      <c r="I46" s="1" t="s">
        <v>3</v>
      </c>
      <c r="J46" s="1"/>
      <c r="K46" s="1" t="s">
        <v>51</v>
      </c>
      <c r="L46" s="1"/>
      <c r="N46" s="1"/>
      <c r="O46" s="1"/>
      <c r="P46" s="1"/>
      <c r="Q46" s="1"/>
      <c r="R46" s="1"/>
      <c r="S46" s="1"/>
    </row>
    <row r="47" spans="1:21" x14ac:dyDescent="0.2">
      <c r="B47" s="1"/>
      <c r="C47" s="1">
        <f>B184</f>
        <v>4.884615384615385</v>
      </c>
      <c r="D47" s="1"/>
      <c r="E47" s="1">
        <f>A173</f>
        <v>2</v>
      </c>
      <c r="F47" s="1"/>
      <c r="G47" s="33">
        <f>L185</f>
        <v>5.615384615384615</v>
      </c>
      <c r="H47" s="1"/>
      <c r="I47" s="1">
        <f>K47/E47</f>
        <v>48.75</v>
      </c>
      <c r="J47" s="1"/>
      <c r="K47" s="1">
        <f>A201*N180</f>
        <v>97.5</v>
      </c>
      <c r="L47" s="1"/>
      <c r="N47" s="1"/>
      <c r="O47" s="1"/>
      <c r="P47" s="1"/>
      <c r="Q47" s="1"/>
      <c r="R47" s="1"/>
      <c r="S47" s="1"/>
    </row>
    <row r="48" spans="1:2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21" x14ac:dyDescent="0.2">
      <c r="A49" s="1" t="s">
        <v>201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1" x14ac:dyDescent="0.2">
      <c r="A50" s="1">
        <f>((E55-B55)/((E55+B55)/2))*J55</f>
        <v>53.6086956521739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21" x14ac:dyDescent="0.2">
      <c r="B51" s="1"/>
      <c r="C51" s="1" t="s">
        <v>198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21" x14ac:dyDescent="0.2">
      <c r="B52" s="1"/>
      <c r="C52" s="1">
        <f>((G55-B55)/((G55+B55)/2))*N55</f>
        <v>10.909154166687355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1" x14ac:dyDescent="0.2">
      <c r="B54" s="1" t="s">
        <v>225</v>
      </c>
      <c r="C54" s="1"/>
      <c r="D54" s="1"/>
      <c r="E54" s="1" t="s">
        <v>139</v>
      </c>
      <c r="F54" s="1"/>
      <c r="G54" s="1" t="s">
        <v>138</v>
      </c>
      <c r="H54" s="1"/>
      <c r="I54" s="1"/>
      <c r="J54" s="1" t="s">
        <v>162</v>
      </c>
      <c r="K54" s="1"/>
      <c r="L54" s="1"/>
      <c r="M54" s="1"/>
      <c r="N54" s="1" t="s">
        <v>170</v>
      </c>
      <c r="O54" s="1"/>
      <c r="P54" s="1"/>
      <c r="Q54" s="1"/>
      <c r="R54" s="1" t="s">
        <v>7</v>
      </c>
      <c r="S54" s="1"/>
    </row>
    <row r="55" spans="1:21" x14ac:dyDescent="0.2">
      <c r="B55" s="1">
        <f>C58*E58+G58</f>
        <v>7.6923076923076925</v>
      </c>
      <c r="C55" s="1"/>
      <c r="D55" s="1"/>
      <c r="E55" s="1">
        <f>B103*A212</f>
        <v>10</v>
      </c>
      <c r="F55" s="1"/>
      <c r="G55" s="1">
        <f>B151*A213</f>
        <v>9.0909166666666668</v>
      </c>
      <c r="H55" s="1"/>
      <c r="I55" s="1"/>
      <c r="J55" s="1">
        <f>MIN(R55,R103*A212)</f>
        <v>205.5</v>
      </c>
      <c r="K55" s="1"/>
      <c r="L55" s="1"/>
      <c r="M55" s="1"/>
      <c r="N55" s="1">
        <f>MIN(R55,R151*A213)</f>
        <v>65.454599999999999</v>
      </c>
      <c r="O55" s="1"/>
      <c r="P55" s="1"/>
      <c r="Q55" s="1"/>
      <c r="R55" s="1">
        <f>B55*I58</f>
        <v>750</v>
      </c>
      <c r="S55" s="1"/>
    </row>
    <row r="56" spans="1:2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1" ht="16" x14ac:dyDescent="0.2">
      <c r="B57" s="1"/>
      <c r="C57" s="1" t="s">
        <v>55</v>
      </c>
      <c r="D57" s="1"/>
      <c r="E57" s="1" t="s">
        <v>8</v>
      </c>
      <c r="F57" s="1"/>
      <c r="G57" s="34" t="s">
        <v>226</v>
      </c>
      <c r="H57" s="1"/>
      <c r="I57" s="1" t="s">
        <v>6</v>
      </c>
      <c r="J57" s="1"/>
      <c r="K57" s="1" t="s">
        <v>177</v>
      </c>
      <c r="L57" s="1"/>
      <c r="N57" s="1"/>
      <c r="O57" s="1"/>
      <c r="P57" s="1"/>
      <c r="Q57" s="1"/>
      <c r="R57" s="1"/>
      <c r="S57" s="1"/>
      <c r="U57" s="17"/>
    </row>
    <row r="58" spans="1:21" x14ac:dyDescent="0.2">
      <c r="B58" s="1"/>
      <c r="C58" s="1">
        <f>B184</f>
        <v>4.884615384615385</v>
      </c>
      <c r="D58" s="1"/>
      <c r="E58" s="1">
        <f>A174</f>
        <v>1</v>
      </c>
      <c r="F58" s="1"/>
      <c r="G58" s="35">
        <f>L186</f>
        <v>2.8076923076923075</v>
      </c>
      <c r="H58" s="1"/>
      <c r="I58" s="1">
        <f>K58/E58</f>
        <v>97.5</v>
      </c>
      <c r="J58" s="1"/>
      <c r="K58" s="1">
        <f>A202*N180</f>
        <v>97.5</v>
      </c>
      <c r="L58" s="1"/>
      <c r="N58" s="1"/>
      <c r="O58" s="1"/>
      <c r="P58" s="1"/>
      <c r="Q58" s="1"/>
      <c r="R58" s="1"/>
      <c r="S58" s="1"/>
      <c r="U58" s="17"/>
    </row>
    <row r="59" spans="1:2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7"/>
    </row>
    <row r="60" spans="1:21" x14ac:dyDescent="0.2">
      <c r="A60" s="1" t="s">
        <v>202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1" x14ac:dyDescent="0.2">
      <c r="A61" s="1">
        <f>((E66-B66)/((E66+B66)/2))*J66</f>
        <v>35.739130434782602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7"/>
    </row>
    <row r="62" spans="1:21" x14ac:dyDescent="0.2">
      <c r="B62" s="1"/>
      <c r="C62" s="1" t="s">
        <v>199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1" x14ac:dyDescent="0.2">
      <c r="B63" s="1"/>
      <c r="C63" s="1">
        <f>((G66-B66)/((G66+B66)/2))*N66</f>
        <v>7.2727694444582376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1" x14ac:dyDescent="0.2">
      <c r="B65" s="1" t="s">
        <v>228</v>
      </c>
      <c r="C65" s="1"/>
      <c r="D65" s="1"/>
      <c r="E65" s="1" t="s">
        <v>141</v>
      </c>
      <c r="F65" s="1"/>
      <c r="G65" s="1" t="s">
        <v>140</v>
      </c>
      <c r="H65" s="1"/>
      <c r="I65" s="1"/>
      <c r="J65" s="1" t="s">
        <v>164</v>
      </c>
      <c r="K65" s="1"/>
      <c r="L65" s="1"/>
      <c r="M65" s="1"/>
      <c r="N65" s="1" t="s">
        <v>171</v>
      </c>
      <c r="O65" s="1"/>
      <c r="P65" s="1"/>
      <c r="Q65" s="1"/>
      <c r="R65" s="1" t="s">
        <v>10</v>
      </c>
      <c r="S65" s="1"/>
      <c r="U65" s="17"/>
    </row>
    <row r="66" spans="1:21" x14ac:dyDescent="0.2">
      <c r="B66" s="1">
        <f>C69*E69+G69</f>
        <v>3.8461538461538463</v>
      </c>
      <c r="C66" s="1"/>
      <c r="D66" s="1"/>
      <c r="E66" s="1">
        <f>B114*A212</f>
        <v>5</v>
      </c>
      <c r="F66" s="1"/>
      <c r="G66" s="1">
        <f>B162*A213</f>
        <v>4.5454583333333334</v>
      </c>
      <c r="H66" s="1"/>
      <c r="I66" s="1"/>
      <c r="J66" s="1">
        <f>MIN(R66,R114*A212)</f>
        <v>137</v>
      </c>
      <c r="K66" s="1"/>
      <c r="L66" s="1"/>
      <c r="M66" s="1"/>
      <c r="N66" s="1">
        <f>MIN(R66,R162*A213)</f>
        <v>43.636400000000002</v>
      </c>
      <c r="O66" s="1"/>
      <c r="P66" s="1"/>
      <c r="Q66" s="1"/>
      <c r="R66" s="1">
        <f>B66*I69</f>
        <v>500</v>
      </c>
      <c r="S66" s="1"/>
      <c r="U66" s="17"/>
    </row>
    <row r="67" spans="1:2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U67" s="17"/>
    </row>
    <row r="68" spans="1:21" x14ac:dyDescent="0.2">
      <c r="B68" s="1"/>
      <c r="C68" s="1" t="s">
        <v>55</v>
      </c>
      <c r="D68" s="1"/>
      <c r="E68" s="1" t="s">
        <v>11</v>
      </c>
      <c r="F68" s="1"/>
      <c r="G68" s="34" t="s">
        <v>229</v>
      </c>
      <c r="H68" s="1"/>
      <c r="I68" s="1" t="s">
        <v>9</v>
      </c>
      <c r="J68" s="1"/>
      <c r="K68" s="1" t="s">
        <v>52</v>
      </c>
      <c r="L68" s="1"/>
      <c r="N68" s="1"/>
      <c r="O68" s="1"/>
      <c r="P68" s="1"/>
      <c r="Q68" s="1"/>
      <c r="R68" s="1"/>
      <c r="S68" s="1"/>
    </row>
    <row r="69" spans="1:21" x14ac:dyDescent="0.2">
      <c r="B69" s="1"/>
      <c r="C69" s="1">
        <f>B184</f>
        <v>4.884615384615385</v>
      </c>
      <c r="D69" s="1"/>
      <c r="E69" s="1">
        <f>A175</f>
        <v>0.5</v>
      </c>
      <c r="F69" s="1"/>
      <c r="G69" s="35">
        <f>L187</f>
        <v>1.4038461538461537</v>
      </c>
      <c r="H69" s="1"/>
      <c r="I69" s="1">
        <f>K69/E69</f>
        <v>130</v>
      </c>
      <c r="J69" s="1"/>
      <c r="K69" s="1">
        <f>A203*N180</f>
        <v>65</v>
      </c>
      <c r="L69" s="1"/>
      <c r="N69" s="1"/>
      <c r="O69" s="1"/>
      <c r="P69" s="1"/>
      <c r="Q69" s="1"/>
      <c r="R69" s="1"/>
      <c r="S69" s="2"/>
      <c r="U69" s="17"/>
    </row>
    <row r="73" spans="1:21" x14ac:dyDescent="0.2">
      <c r="B73" s="1"/>
      <c r="C73" s="1"/>
      <c r="D73" s="1"/>
      <c r="E73" s="1" t="s">
        <v>260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 t="s">
        <v>12</v>
      </c>
      <c r="M74" s="1"/>
      <c r="N74" s="1"/>
      <c r="O74" s="1"/>
      <c r="P74" s="1"/>
      <c r="Q74" s="1"/>
      <c r="R74" s="1"/>
      <c r="S74" s="1"/>
      <c r="U74" s="17"/>
    </row>
    <row r="75" spans="1:21" x14ac:dyDescent="0.2">
      <c r="A75" s="1" t="s">
        <v>203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1" x14ac:dyDescent="0.2">
      <c r="A76" s="1">
        <f>((E81-B81)/((E81+B81)/2))*J81</f>
        <v>19.571428571428591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1" x14ac:dyDescent="0.2">
      <c r="B77" s="1"/>
      <c r="C77" s="1" t="s">
        <v>207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21" x14ac:dyDescent="0.2">
      <c r="B78" s="1"/>
      <c r="C78" s="1">
        <f>((G81-B81)/((G81+B81)/2))*N81</f>
        <v>2.5668833910181532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2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1" x14ac:dyDescent="0.2">
      <c r="B80" s="1" t="s">
        <v>241</v>
      </c>
      <c r="C80" s="1"/>
      <c r="D80" s="1"/>
      <c r="E80" s="1" t="s">
        <v>143</v>
      </c>
      <c r="F80" s="1"/>
      <c r="G80" s="1" t="s">
        <v>142</v>
      </c>
      <c r="H80" s="1"/>
      <c r="I80" s="1"/>
      <c r="J80" s="1" t="s">
        <v>181</v>
      </c>
      <c r="K80" s="1"/>
      <c r="L80" s="1"/>
      <c r="M80" s="1"/>
      <c r="N80" s="18" t="s">
        <v>159</v>
      </c>
      <c r="O80" s="1"/>
      <c r="P80" s="1"/>
      <c r="Q80" s="1"/>
      <c r="R80" s="1" t="s">
        <v>14</v>
      </c>
      <c r="S80" s="1"/>
    </row>
    <row r="81" spans="1:21" x14ac:dyDescent="0.2">
      <c r="B81" s="1">
        <f>C84*E84+G84</f>
        <v>729.92700729927003</v>
      </c>
      <c r="C81" s="1"/>
      <c r="D81" s="1"/>
      <c r="E81" s="1">
        <f>B33*A214</f>
        <v>842.22346996069632</v>
      </c>
      <c r="F81" s="1"/>
      <c r="G81" s="1">
        <f>B129*A216</f>
        <v>774.16565287915648</v>
      </c>
      <c r="H81" s="1"/>
      <c r="I81" s="1"/>
      <c r="J81" s="1">
        <f>MIN(R81*A212, R33)</f>
        <v>137</v>
      </c>
      <c r="K81" s="1"/>
      <c r="L81" s="1"/>
      <c r="M81" s="1"/>
      <c r="N81" s="18">
        <f>MIN(R81*A212,R130*A213)</f>
        <v>43.636400000000002</v>
      </c>
      <c r="O81" s="1"/>
      <c r="P81" s="1"/>
      <c r="Q81" s="1"/>
      <c r="R81" s="19">
        <f>B81*I84</f>
        <v>5000</v>
      </c>
      <c r="S81" s="1"/>
    </row>
    <row r="82" spans="1:2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21" x14ac:dyDescent="0.2">
      <c r="B83" s="1"/>
      <c r="C83" s="1" t="s">
        <v>56</v>
      </c>
      <c r="D83" s="1"/>
      <c r="E83" s="1" t="s">
        <v>15</v>
      </c>
      <c r="F83" s="1"/>
      <c r="G83" s="34" t="s">
        <v>256</v>
      </c>
      <c r="H83" s="1"/>
      <c r="I83" s="1" t="s">
        <v>13</v>
      </c>
      <c r="J83" s="1"/>
      <c r="K83" s="1" t="s">
        <v>73</v>
      </c>
      <c r="L83" s="1"/>
      <c r="N83" s="1"/>
      <c r="O83" s="1"/>
      <c r="P83" s="1"/>
      <c r="Q83" s="1"/>
      <c r="R83" s="1"/>
      <c r="S83" s="1"/>
    </row>
    <row r="84" spans="1:21" x14ac:dyDescent="0.2">
      <c r="B84" s="1"/>
      <c r="C84" s="1">
        <f>B185</f>
        <v>83.029197080291951</v>
      </c>
      <c r="D84" s="1"/>
      <c r="E84" s="1">
        <f>G172</f>
        <v>4</v>
      </c>
      <c r="F84" s="1"/>
      <c r="G84" s="35">
        <f>L189</f>
        <v>397.81021897810223</v>
      </c>
      <c r="H84" s="1"/>
      <c r="I84" s="1">
        <f>K84/E84</f>
        <v>6.8500000000000005</v>
      </c>
      <c r="J84" s="1"/>
      <c r="K84" s="1">
        <f>I200*N181</f>
        <v>27.400000000000002</v>
      </c>
      <c r="L84" s="1"/>
      <c r="N84" s="1"/>
      <c r="O84" s="1"/>
      <c r="P84" s="1"/>
      <c r="Q84" s="1"/>
      <c r="R84" s="1"/>
      <c r="S84" s="1"/>
    </row>
    <row r="85" spans="1:2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"/>
      <c r="O85" s="1"/>
      <c r="P85" s="1"/>
      <c r="Q85" s="1"/>
      <c r="R85" s="1"/>
      <c r="S85" s="1"/>
    </row>
    <row r="86" spans="1:21" x14ac:dyDescent="0.2">
      <c r="A86" s="1" t="s">
        <v>204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"/>
      <c r="O86" s="1"/>
      <c r="P86" s="1"/>
      <c r="Q86" s="1"/>
      <c r="R86" s="1"/>
      <c r="S86" s="1"/>
    </row>
    <row r="87" spans="1:21" x14ac:dyDescent="0.2">
      <c r="A87" s="1">
        <f>((E92-B92)/((E92+B92)/2))*J92</f>
        <v>5.2025316455696426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"/>
      <c r="O87" s="1"/>
      <c r="P87" s="1"/>
      <c r="Q87" s="1"/>
      <c r="R87" s="1"/>
      <c r="S87" s="1"/>
    </row>
    <row r="88" spans="1:21" x14ac:dyDescent="0.2">
      <c r="B88" s="1"/>
      <c r="C88" s="1" t="s">
        <v>208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1" x14ac:dyDescent="0.2">
      <c r="B89" s="1"/>
      <c r="C89" s="1">
        <f>((G92-B92)/((G92+B92)/2))*N92</f>
        <v>0.65788971997919299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21" x14ac:dyDescent="0.2">
      <c r="B91" s="1" t="s">
        <v>242</v>
      </c>
      <c r="C91" s="1"/>
      <c r="D91" s="1"/>
      <c r="E91" s="1" t="s">
        <v>145</v>
      </c>
      <c r="F91" s="1"/>
      <c r="G91" s="1" t="s">
        <v>144</v>
      </c>
      <c r="H91" s="1"/>
      <c r="I91" s="1"/>
      <c r="J91" s="1" t="s">
        <v>182</v>
      </c>
      <c r="K91" s="1"/>
      <c r="L91" s="1"/>
      <c r="M91" s="1"/>
      <c r="N91" s="18" t="s">
        <v>161</v>
      </c>
      <c r="O91" s="1"/>
      <c r="P91" s="1"/>
      <c r="Q91" s="1"/>
      <c r="R91" s="1" t="s">
        <v>17</v>
      </c>
      <c r="S91" s="1"/>
    </row>
    <row r="92" spans="1:21" x14ac:dyDescent="0.2">
      <c r="B92" s="19">
        <f>C95*E95+G95</f>
        <v>547.44525547445255</v>
      </c>
      <c r="C92" s="1"/>
      <c r="D92" s="1"/>
      <c r="E92" s="1">
        <f>B44*A214</f>
        <v>561.48231330713088</v>
      </c>
      <c r="F92" s="1"/>
      <c r="G92" s="1">
        <f>B140*A216</f>
        <v>552.97546634225478</v>
      </c>
      <c r="H92" s="1"/>
      <c r="I92" s="1"/>
      <c r="J92" s="1">
        <f>MIN(R92*A212, R44)</f>
        <v>205.50000000000003</v>
      </c>
      <c r="K92" s="1"/>
      <c r="L92" s="1"/>
      <c r="M92" s="1"/>
      <c r="N92" s="18">
        <f>MIN(R92*A212,R140*A213)</f>
        <v>65.454599999999999</v>
      </c>
      <c r="O92" s="1"/>
      <c r="P92" s="1"/>
      <c r="Q92" s="1"/>
      <c r="R92" s="19">
        <f>B92*I95</f>
        <v>7500.0000000000009</v>
      </c>
      <c r="S92" s="1"/>
    </row>
    <row r="93" spans="1:2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21" x14ac:dyDescent="0.2">
      <c r="B94" s="1"/>
      <c r="C94" s="1" t="s">
        <v>19</v>
      </c>
      <c r="D94" s="1"/>
      <c r="E94" s="1" t="s">
        <v>18</v>
      </c>
      <c r="F94" s="1"/>
      <c r="G94" s="34" t="s">
        <v>255</v>
      </c>
      <c r="H94" s="1"/>
      <c r="I94" s="1" t="s">
        <v>16</v>
      </c>
      <c r="J94" s="19"/>
      <c r="K94" s="1" t="s">
        <v>74</v>
      </c>
      <c r="L94" s="1"/>
      <c r="N94" s="1"/>
      <c r="O94" s="1"/>
      <c r="P94" s="1"/>
      <c r="Q94" s="1"/>
      <c r="R94" s="1"/>
      <c r="S94" s="1"/>
    </row>
    <row r="95" spans="1:21" x14ac:dyDescent="0.2">
      <c r="B95" s="1"/>
      <c r="C95" s="19">
        <f>B185</f>
        <v>83.029197080291951</v>
      </c>
      <c r="D95" s="19"/>
      <c r="E95" s="19">
        <f>G173</f>
        <v>3</v>
      </c>
      <c r="F95" s="1"/>
      <c r="G95" s="35">
        <f>L190</f>
        <v>298.35766423357666</v>
      </c>
      <c r="H95" s="19"/>
      <c r="I95" s="19">
        <f>K95/E95</f>
        <v>13.700000000000001</v>
      </c>
      <c r="J95" s="19"/>
      <c r="K95" s="19">
        <f>I201*N181</f>
        <v>41.1</v>
      </c>
      <c r="L95" s="19"/>
      <c r="N95" s="1"/>
      <c r="O95" s="1"/>
      <c r="P95" s="1"/>
      <c r="Q95" s="1"/>
      <c r="R95" s="1"/>
      <c r="S95" s="1"/>
      <c r="U95" s="17"/>
    </row>
    <row r="96" spans="1:21" x14ac:dyDescent="0.2">
      <c r="A96" s="19"/>
      <c r="B96" s="19"/>
      <c r="C96" s="1"/>
      <c r="D96" s="1"/>
      <c r="E96" s="1"/>
      <c r="F96" s="1"/>
      <c r="G96" s="1"/>
      <c r="H96" s="1"/>
      <c r="I96" s="1"/>
      <c r="J96" s="1"/>
      <c r="K96" s="1"/>
      <c r="L96" s="19"/>
      <c r="M96" s="19"/>
      <c r="N96" s="1"/>
      <c r="O96" s="1"/>
      <c r="P96" s="1"/>
      <c r="Q96" s="1"/>
      <c r="R96" s="1"/>
      <c r="S96" s="1"/>
      <c r="U96" s="17"/>
    </row>
    <row r="97" spans="1:21" x14ac:dyDescent="0.2">
      <c r="A97" s="1" t="s">
        <v>205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7"/>
    </row>
    <row r="98" spans="1:21" x14ac:dyDescent="0.2">
      <c r="A98" s="1">
        <f>((E103-B103)/((E103+B103)/2))*J103</f>
        <v>-53.608695652173886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21" x14ac:dyDescent="0.2">
      <c r="B99" s="1"/>
      <c r="C99" s="1" t="s">
        <v>209</v>
      </c>
      <c r="D99" s="1"/>
      <c r="E99" s="1"/>
      <c r="F99" s="1"/>
      <c r="G99" s="1"/>
      <c r="H99" s="1"/>
      <c r="I99" s="1"/>
      <c r="J99" s="1"/>
      <c r="K99" s="19"/>
      <c r="L99" s="1"/>
      <c r="M99" s="19"/>
      <c r="N99" s="1"/>
      <c r="O99" s="1"/>
      <c r="P99" s="1"/>
      <c r="Q99" s="19"/>
      <c r="R99" s="1"/>
      <c r="S99" s="1"/>
      <c r="U99" s="17"/>
    </row>
    <row r="100" spans="1:21" x14ac:dyDescent="0.2">
      <c r="B100" s="1"/>
      <c r="C100" s="1">
        <f>((G103-B103)/((G103+B103)/2))*N103</f>
        <v>-6.2337170067789645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2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21" x14ac:dyDescent="0.2">
      <c r="B102" s="1" t="s">
        <v>243</v>
      </c>
      <c r="C102" s="1"/>
      <c r="D102" s="1"/>
      <c r="E102" s="1" t="s">
        <v>147</v>
      </c>
      <c r="F102" s="1"/>
      <c r="G102" s="1" t="s">
        <v>146</v>
      </c>
      <c r="H102" s="1"/>
      <c r="I102" s="1"/>
      <c r="J102" s="1" t="s">
        <v>183</v>
      </c>
      <c r="K102" s="1"/>
      <c r="L102" s="1"/>
      <c r="M102" s="1"/>
      <c r="N102" s="18" t="s">
        <v>163</v>
      </c>
      <c r="O102" s="1"/>
      <c r="P102" s="1"/>
      <c r="Q102" s="1"/>
      <c r="R102" s="1" t="s">
        <v>75</v>
      </c>
      <c r="S102" s="1"/>
    </row>
    <row r="103" spans="1:21" x14ac:dyDescent="0.2">
      <c r="B103" s="1">
        <f>C106*E106+G106</f>
        <v>364.96350364963502</v>
      </c>
      <c r="C103" s="1"/>
      <c r="D103" s="1"/>
      <c r="E103" s="1">
        <f>B55*A214</f>
        <v>280.74115665356544</v>
      </c>
      <c r="F103" s="1"/>
      <c r="G103" s="1">
        <f>B151*A216</f>
        <v>331.78527980535279</v>
      </c>
      <c r="H103" s="1"/>
      <c r="I103" s="1"/>
      <c r="J103" s="1">
        <f>MIN(R103*A212, R55)</f>
        <v>205.5</v>
      </c>
      <c r="K103" s="1"/>
      <c r="L103" s="1"/>
      <c r="M103" s="1"/>
      <c r="N103" s="18">
        <f>MIN(R103*A212,R151*A213)</f>
        <v>65.454599999999999</v>
      </c>
      <c r="O103" s="1"/>
      <c r="P103" s="1"/>
      <c r="Q103" s="1"/>
      <c r="R103" s="1">
        <f>B103*I106</f>
        <v>7500</v>
      </c>
      <c r="S103" s="1"/>
    </row>
    <row r="104" spans="1:2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21" ht="16" x14ac:dyDescent="0.2">
      <c r="B105" s="1"/>
      <c r="C105" s="1" t="s">
        <v>22</v>
      </c>
      <c r="D105" s="1"/>
      <c r="E105" s="1" t="s">
        <v>21</v>
      </c>
      <c r="F105" s="1"/>
      <c r="G105" s="34" t="s">
        <v>254</v>
      </c>
      <c r="H105" s="1"/>
      <c r="I105" s="1" t="s">
        <v>20</v>
      </c>
      <c r="J105" s="1"/>
      <c r="K105" s="1" t="s">
        <v>178</v>
      </c>
      <c r="L105" s="1"/>
      <c r="N105" s="1"/>
      <c r="O105" s="1"/>
      <c r="P105" s="1"/>
      <c r="Q105" s="1"/>
      <c r="R105" s="1"/>
      <c r="S105" s="1"/>
    </row>
    <row r="106" spans="1:21" x14ac:dyDescent="0.2">
      <c r="B106" s="1"/>
      <c r="C106" s="1">
        <f>B185</f>
        <v>83.029197080291951</v>
      </c>
      <c r="D106" s="1"/>
      <c r="E106" s="1">
        <f>G174</f>
        <v>2</v>
      </c>
      <c r="F106" s="1"/>
      <c r="G106" s="35">
        <f>L191</f>
        <v>198.90510948905111</v>
      </c>
      <c r="H106" s="1"/>
      <c r="I106" s="1">
        <f>K106/E106</f>
        <v>20.55</v>
      </c>
      <c r="J106" s="1"/>
      <c r="K106" s="1">
        <f>I202*N181</f>
        <v>41.1</v>
      </c>
      <c r="L106" s="1"/>
      <c r="N106" s="1"/>
      <c r="O106" s="1"/>
      <c r="P106" s="1"/>
      <c r="Q106" s="1"/>
      <c r="R106" s="1"/>
      <c r="S106" s="1"/>
    </row>
    <row r="107" spans="1:2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21" x14ac:dyDescent="0.2">
      <c r="A108" s="1" t="s">
        <v>206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21" x14ac:dyDescent="0.2">
      <c r="A109" s="1">
        <f>((E114-B114)/((E114+B114)/2))*J114</f>
        <v>-35.739130434782595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21" x14ac:dyDescent="0.2">
      <c r="B110" s="1"/>
      <c r="C110" s="1" t="s">
        <v>210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21" x14ac:dyDescent="0.2">
      <c r="B111" s="1"/>
      <c r="C111" s="1">
        <f>((G114-B114)/((G114+B114)/2))*N114</f>
        <v>-4.1558113378526427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2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21" x14ac:dyDescent="0.2">
      <c r="B113" s="1" t="s">
        <v>244</v>
      </c>
      <c r="C113" s="1"/>
      <c r="D113" s="1"/>
      <c r="E113" s="1" t="s">
        <v>149</v>
      </c>
      <c r="F113" s="1"/>
      <c r="G113" s="1" t="s">
        <v>148</v>
      </c>
      <c r="H113" s="1"/>
      <c r="I113" s="1"/>
      <c r="J113" s="1" t="s">
        <v>184</v>
      </c>
      <c r="K113" s="1"/>
      <c r="L113" s="1"/>
      <c r="M113" s="1"/>
      <c r="N113" s="18" t="s">
        <v>165</v>
      </c>
      <c r="O113" s="1"/>
      <c r="P113" s="1"/>
      <c r="Q113" s="1"/>
      <c r="R113" s="1" t="s">
        <v>24</v>
      </c>
      <c r="S113" s="1"/>
    </row>
    <row r="114" spans="1:21" x14ac:dyDescent="0.2">
      <c r="B114" s="1">
        <f>C117*E117+G117</f>
        <v>182.48175182481751</v>
      </c>
      <c r="C114" s="1"/>
      <c r="D114" s="1"/>
      <c r="E114" s="1">
        <f>B66*A214</f>
        <v>140.37057832678272</v>
      </c>
      <c r="F114" s="1"/>
      <c r="G114" s="1">
        <f>B162*A216</f>
        <v>165.89263990267639</v>
      </c>
      <c r="H114" s="1"/>
      <c r="I114" s="1"/>
      <c r="J114" s="1">
        <f>MIN(R114*A212, R66)</f>
        <v>137</v>
      </c>
      <c r="K114" s="1"/>
      <c r="L114" s="1"/>
      <c r="M114" s="1"/>
      <c r="N114" s="18">
        <f>MIN(R114*A212,R162*A213)</f>
        <v>43.636400000000002</v>
      </c>
      <c r="O114" s="1"/>
      <c r="P114" s="1"/>
      <c r="Q114" s="1"/>
      <c r="R114" s="1">
        <f>B114*I117</f>
        <v>5000</v>
      </c>
      <c r="S114" s="1"/>
    </row>
    <row r="115" spans="1:2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21" x14ac:dyDescent="0.2">
      <c r="B116" s="1"/>
      <c r="C116" s="1" t="s">
        <v>26</v>
      </c>
      <c r="D116" s="1"/>
      <c r="E116" s="1" t="s">
        <v>25</v>
      </c>
      <c r="F116" s="1"/>
      <c r="G116" s="34" t="s">
        <v>253</v>
      </c>
      <c r="H116" s="1"/>
      <c r="I116" s="1" t="s">
        <v>23</v>
      </c>
      <c r="J116" s="1"/>
      <c r="K116" s="1" t="s">
        <v>87</v>
      </c>
      <c r="L116" s="1"/>
      <c r="N116" s="1"/>
      <c r="O116" s="1"/>
      <c r="P116" s="1"/>
      <c r="Q116" s="1"/>
      <c r="R116" s="1"/>
      <c r="S116" s="1"/>
    </row>
    <row r="117" spans="1:21" x14ac:dyDescent="0.2">
      <c r="B117" s="1"/>
      <c r="C117" s="1">
        <f>B185</f>
        <v>83.029197080291951</v>
      </c>
      <c r="D117" s="1"/>
      <c r="E117" s="1">
        <f>G175</f>
        <v>1</v>
      </c>
      <c r="F117" s="1"/>
      <c r="G117" s="35">
        <f>L192</f>
        <v>99.452554744525557</v>
      </c>
      <c r="H117" s="1"/>
      <c r="I117" s="1">
        <f>K117/E117</f>
        <v>27.400000000000002</v>
      </c>
      <c r="J117" s="1"/>
      <c r="K117" s="1">
        <f>I203*N181</f>
        <v>27.400000000000002</v>
      </c>
      <c r="L117" s="1"/>
      <c r="N117" s="1"/>
      <c r="O117" s="1"/>
      <c r="P117" s="1"/>
      <c r="Q117" s="1"/>
      <c r="R117" s="1"/>
      <c r="S117" s="1"/>
    </row>
    <row r="119" spans="1:21" x14ac:dyDescent="0.2">
      <c r="B119" s="1"/>
      <c r="C119" s="1"/>
      <c r="D119" s="1"/>
      <c r="E119" s="1"/>
      <c r="G119" s="1"/>
      <c r="H119" s="1"/>
      <c r="I119" s="1"/>
    </row>
    <row r="120" spans="1:21" x14ac:dyDescent="0.2">
      <c r="B120" s="1"/>
      <c r="C120" s="1"/>
      <c r="D120" s="1"/>
      <c r="E120" s="1"/>
      <c r="G120" s="1"/>
      <c r="H120" s="1"/>
      <c r="I120" s="1"/>
      <c r="J120" s="1"/>
      <c r="K120" s="1"/>
      <c r="M120" s="1"/>
      <c r="Q120" s="1"/>
    </row>
    <row r="121" spans="1:21" x14ac:dyDescent="0.2">
      <c r="B121" s="1"/>
      <c r="C121" s="1"/>
      <c r="D121" s="1"/>
      <c r="E121" s="1" t="s">
        <v>261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2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 t="s">
        <v>12</v>
      </c>
      <c r="M122" s="1"/>
      <c r="N122" s="1"/>
      <c r="O122" s="1"/>
      <c r="P122" s="1"/>
      <c r="Q122" s="1"/>
      <c r="R122" s="1"/>
      <c r="S122" s="1"/>
    </row>
    <row r="123" spans="1:21" x14ac:dyDescent="0.2">
      <c r="A123" s="1" t="s">
        <v>213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21" x14ac:dyDescent="0.2">
      <c r="A124" s="1">
        <f>((E129-B129)/((E129+B129)/2))*J129</f>
        <v>3.6746079113415862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21" x14ac:dyDescent="0.2">
      <c r="B125" s="1"/>
      <c r="C125" s="1" t="s">
        <v>214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U125" s="1"/>
    </row>
    <row r="126" spans="1:21" x14ac:dyDescent="0.2">
      <c r="B126" s="1"/>
      <c r="C126" s="1">
        <f>((G129-B129)/((G129+B129)/2))*N129</f>
        <v>-2.5668833910181559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U126" s="1"/>
    </row>
    <row r="127" spans="1:2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U127" s="17"/>
    </row>
    <row r="128" spans="1:21" x14ac:dyDescent="0.2">
      <c r="B128" s="1" t="s">
        <v>245</v>
      </c>
      <c r="C128" s="1"/>
      <c r="D128" s="1"/>
      <c r="E128" s="1" t="s">
        <v>151</v>
      </c>
      <c r="F128" s="1"/>
      <c r="G128" s="1" t="s">
        <v>150</v>
      </c>
      <c r="H128" s="1"/>
      <c r="I128" s="1"/>
      <c r="J128" s="1" t="s">
        <v>185</v>
      </c>
      <c r="K128" s="1"/>
      <c r="L128" s="1"/>
      <c r="M128" s="1"/>
      <c r="N128" s="18" t="s">
        <v>186</v>
      </c>
      <c r="O128" s="1"/>
      <c r="P128" s="1"/>
      <c r="Q128" s="1"/>
      <c r="R128" s="1" t="s">
        <v>28</v>
      </c>
      <c r="S128" s="1"/>
    </row>
    <row r="129" spans="1:21" x14ac:dyDescent="0.2">
      <c r="B129" s="1">
        <f>C132*E132+G132</f>
        <v>48.611111111111114</v>
      </c>
      <c r="C129" s="1"/>
      <c r="D129" s="1"/>
      <c r="E129" s="1">
        <f>B33*A215</f>
        <v>52.884571314139301</v>
      </c>
      <c r="F129" s="1"/>
      <c r="G129" s="1">
        <f>B81*A217</f>
        <v>45.833295138920718</v>
      </c>
      <c r="H129" s="1"/>
      <c r="I129" s="1"/>
      <c r="J129" s="1">
        <f>MIN(R130*A213, R33)</f>
        <v>43.636400000000002</v>
      </c>
      <c r="K129" s="1"/>
      <c r="L129" s="1"/>
      <c r="M129" s="19"/>
      <c r="N129" s="18">
        <f>MIN(R130*A213, R81*A212)</f>
        <v>43.636400000000002</v>
      </c>
      <c r="O129" s="1"/>
      <c r="P129" s="1"/>
      <c r="Q129" s="1"/>
      <c r="R129" s="1"/>
      <c r="S129" s="1"/>
      <c r="U129" s="17"/>
    </row>
    <row r="130" spans="1:2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9"/>
      <c r="N130" s="1"/>
      <c r="O130" s="1"/>
      <c r="P130" s="1"/>
      <c r="Q130" s="1"/>
      <c r="R130" s="19">
        <f>B129*I132</f>
        <v>100.00000000000001</v>
      </c>
      <c r="S130" s="1"/>
    </row>
    <row r="131" spans="1:21" x14ac:dyDescent="0.2">
      <c r="B131" s="1"/>
      <c r="C131" s="1" t="s">
        <v>61</v>
      </c>
      <c r="D131" s="1"/>
      <c r="E131" s="1" t="s">
        <v>29</v>
      </c>
      <c r="F131" s="1"/>
      <c r="G131" s="34" t="s">
        <v>252</v>
      </c>
      <c r="H131" s="1"/>
      <c r="I131" s="1" t="s">
        <v>27</v>
      </c>
      <c r="J131" s="1"/>
      <c r="K131" s="1" t="s">
        <v>88</v>
      </c>
      <c r="L131" s="1"/>
      <c r="N131" s="1"/>
      <c r="O131" s="1"/>
      <c r="P131" s="1"/>
      <c r="Q131" s="1"/>
      <c r="R131" s="1"/>
      <c r="S131" s="1"/>
      <c r="U131" s="13"/>
    </row>
    <row r="132" spans="1:21" x14ac:dyDescent="0.2">
      <c r="B132" s="1"/>
      <c r="C132" s="1">
        <f>B186</f>
        <v>8.1944444444444464</v>
      </c>
      <c r="D132" s="1"/>
      <c r="E132" s="1">
        <f>M172</f>
        <v>3.5</v>
      </c>
      <c r="F132" s="1"/>
      <c r="G132" s="35">
        <f>L194</f>
        <v>19.930555555555554</v>
      </c>
      <c r="H132" s="1"/>
      <c r="I132" s="1">
        <f>K132/E132</f>
        <v>2.0571428571428574</v>
      </c>
      <c r="J132" s="1"/>
      <c r="K132" s="1">
        <f>P200*N182</f>
        <v>7.2</v>
      </c>
      <c r="L132" s="1"/>
      <c r="N132" s="1"/>
      <c r="O132" s="1"/>
      <c r="P132" s="1"/>
      <c r="Q132" s="1"/>
      <c r="R132" s="1"/>
      <c r="S132" s="1"/>
    </row>
    <row r="133" spans="1:2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21" x14ac:dyDescent="0.2">
      <c r="A134" s="1" t="s">
        <v>211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U134" s="17"/>
    </row>
    <row r="135" spans="1:21" x14ac:dyDescent="0.2">
      <c r="A135" s="1">
        <f>((E140-B140)/((E140+B140)/2))*J140</f>
        <v>0.99925232793001006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9"/>
      <c r="N135" s="1"/>
      <c r="O135" s="1"/>
      <c r="P135" s="1"/>
      <c r="Q135" s="1"/>
      <c r="R135" s="1"/>
      <c r="S135" s="1"/>
      <c r="U135" s="17"/>
    </row>
    <row r="136" spans="1:21" x14ac:dyDescent="0.2">
      <c r="B136" s="1"/>
      <c r="C136" s="1" t="s">
        <v>215</v>
      </c>
      <c r="D136" s="1"/>
      <c r="E136" s="1"/>
      <c r="F136" s="1"/>
      <c r="G136" s="1"/>
      <c r="H136" s="1"/>
      <c r="I136" s="1"/>
      <c r="J136" s="1"/>
      <c r="K136" s="1"/>
      <c r="L136" s="1"/>
      <c r="M136" s="19"/>
      <c r="N136" s="1"/>
      <c r="O136" s="1"/>
      <c r="P136" s="1"/>
      <c r="Q136" s="1"/>
      <c r="R136" s="1"/>
      <c r="S136" s="1"/>
      <c r="U136" s="17"/>
    </row>
    <row r="137" spans="1:21" x14ac:dyDescent="0.2">
      <c r="B137" s="1"/>
      <c r="C137" s="1">
        <f>((G140-B140)/((G140+B140)/2))*N140</f>
        <v>-0.65788971997918366</v>
      </c>
      <c r="D137" s="1"/>
      <c r="E137" s="1"/>
      <c r="F137" s="1"/>
      <c r="G137" s="1"/>
      <c r="H137" s="1"/>
      <c r="I137" s="1"/>
      <c r="J137" s="1"/>
      <c r="K137" s="1"/>
      <c r="L137" s="1"/>
      <c r="M137" s="19"/>
      <c r="N137" s="1"/>
      <c r="O137" s="1"/>
      <c r="P137" s="1"/>
      <c r="Q137" s="1"/>
      <c r="R137" s="1"/>
      <c r="S137" s="1"/>
    </row>
    <row r="138" spans="1:2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U138" s="17"/>
    </row>
    <row r="139" spans="1:21" x14ac:dyDescent="0.2">
      <c r="B139" s="1" t="s">
        <v>246</v>
      </c>
      <c r="C139" s="1"/>
      <c r="D139" s="1"/>
      <c r="E139" s="1" t="s">
        <v>153</v>
      </c>
      <c r="F139" s="1"/>
      <c r="G139" s="1" t="s">
        <v>152</v>
      </c>
      <c r="H139" s="1"/>
      <c r="I139" s="1"/>
      <c r="J139" s="1" t="s">
        <v>187</v>
      </c>
      <c r="K139" s="1"/>
      <c r="L139" s="1"/>
      <c r="M139" s="1"/>
      <c r="N139" s="18" t="s">
        <v>188</v>
      </c>
      <c r="O139" s="1"/>
      <c r="P139" s="1"/>
      <c r="Q139" s="1"/>
      <c r="R139" s="1" t="s">
        <v>31</v>
      </c>
      <c r="S139" s="1"/>
    </row>
    <row r="140" spans="1:21" x14ac:dyDescent="0.2">
      <c r="B140" s="19">
        <f>C143*E143+G143</f>
        <v>34.722222222222229</v>
      </c>
      <c r="C140" s="1"/>
      <c r="D140" s="1"/>
      <c r="E140" s="1">
        <f>B44*A215</f>
        <v>35.256380876092862</v>
      </c>
      <c r="F140" s="1"/>
      <c r="G140" s="1">
        <f>B92*A217</f>
        <v>34.374971354190542</v>
      </c>
      <c r="H140" s="1"/>
      <c r="I140" s="1"/>
      <c r="J140" s="1">
        <f>MIN(R140*A213, R44)</f>
        <v>65.454599999999999</v>
      </c>
      <c r="K140" s="1"/>
      <c r="L140" s="1"/>
      <c r="M140" s="1"/>
      <c r="N140" s="18">
        <f>MIN(R140*A213, R92*A212)</f>
        <v>65.454599999999999</v>
      </c>
      <c r="O140" s="1"/>
      <c r="P140" s="1"/>
      <c r="Q140" s="1"/>
      <c r="R140" s="19">
        <f>B140*I143</f>
        <v>150</v>
      </c>
      <c r="S140" s="1"/>
    </row>
    <row r="141" spans="1:2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21" x14ac:dyDescent="0.2">
      <c r="B142" s="1"/>
      <c r="C142" s="1" t="s">
        <v>61</v>
      </c>
      <c r="D142" s="1"/>
      <c r="E142" s="1" t="s">
        <v>32</v>
      </c>
      <c r="F142" s="1"/>
      <c r="G142" s="34" t="s">
        <v>251</v>
      </c>
      <c r="H142" s="1"/>
      <c r="I142" s="1" t="s">
        <v>30</v>
      </c>
      <c r="J142" s="1"/>
      <c r="K142" s="1" t="s">
        <v>89</v>
      </c>
      <c r="L142" s="1"/>
      <c r="N142" s="1"/>
      <c r="O142" s="1"/>
      <c r="P142" s="1"/>
      <c r="Q142" s="1"/>
      <c r="R142" s="1"/>
      <c r="S142" s="1"/>
    </row>
    <row r="143" spans="1:21" x14ac:dyDescent="0.2">
      <c r="B143" s="1"/>
      <c r="C143" s="19">
        <f>B186</f>
        <v>8.1944444444444464</v>
      </c>
      <c r="D143" s="1"/>
      <c r="E143" s="19">
        <f>M173</f>
        <v>2.5</v>
      </c>
      <c r="F143" s="1"/>
      <c r="G143" s="35">
        <f>L195</f>
        <v>14.236111111111112</v>
      </c>
      <c r="H143" s="1"/>
      <c r="I143" s="19">
        <f>K143/E143</f>
        <v>4.3199999999999994</v>
      </c>
      <c r="J143" s="1"/>
      <c r="K143" s="19">
        <f>P201*N182</f>
        <v>10.799999999999999</v>
      </c>
      <c r="L143" s="1"/>
      <c r="N143" s="1"/>
      <c r="O143" s="1"/>
      <c r="P143" s="1"/>
      <c r="Q143" s="1"/>
      <c r="R143" s="1"/>
      <c r="S143" s="1"/>
      <c r="U143" s="17"/>
    </row>
    <row r="144" spans="1:21" x14ac:dyDescent="0.2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U144" s="17"/>
    </row>
    <row r="145" spans="1:21" x14ac:dyDescent="0.2">
      <c r="A145" s="1" t="s">
        <v>212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U145" s="17"/>
    </row>
    <row r="146" spans="1:21" x14ac:dyDescent="0.2">
      <c r="A146" s="1">
        <f>((E151-B151)/((E151+B151)/2))*J151</f>
        <v>-10.909154166687356</v>
      </c>
      <c r="B146" s="1"/>
      <c r="C146" s="1"/>
      <c r="D146" s="1"/>
      <c r="E146" s="1"/>
      <c r="F146" s="1"/>
      <c r="G146" s="1"/>
      <c r="H146" s="1"/>
      <c r="I146" s="19"/>
      <c r="J146" s="1"/>
      <c r="K146" s="1"/>
      <c r="L146" s="19"/>
      <c r="M146" s="1"/>
      <c r="N146" s="19"/>
      <c r="O146" s="1"/>
      <c r="P146" s="1"/>
      <c r="Q146" s="1"/>
      <c r="R146" s="1"/>
      <c r="S146" s="1"/>
    </row>
    <row r="147" spans="1:21" x14ac:dyDescent="0.2">
      <c r="B147" s="19"/>
      <c r="C147" s="1" t="s">
        <v>216</v>
      </c>
      <c r="D147" s="19"/>
      <c r="E147" s="19"/>
      <c r="F147" s="1"/>
      <c r="G147" s="19"/>
      <c r="H147" s="19"/>
      <c r="I147" s="19"/>
      <c r="J147" s="19"/>
      <c r="K147" s="19"/>
      <c r="L147" s="19"/>
      <c r="M147" s="19"/>
      <c r="N147" s="1"/>
      <c r="O147" s="1"/>
      <c r="P147" s="1"/>
      <c r="Q147" s="1"/>
      <c r="R147" s="1"/>
      <c r="S147" s="1"/>
      <c r="U147" s="17"/>
    </row>
    <row r="148" spans="1:21" x14ac:dyDescent="0.2">
      <c r="B148" s="1"/>
      <c r="C148" s="1">
        <f>((G151-B151)/((G151+B151)/2))*N151</f>
        <v>6.2337170067789591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2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21" x14ac:dyDescent="0.2">
      <c r="B150" s="1" t="s">
        <v>247</v>
      </c>
      <c r="C150" s="1"/>
      <c r="D150" s="1"/>
      <c r="E150" s="1" t="s">
        <v>155</v>
      </c>
      <c r="F150" s="1"/>
      <c r="G150" s="1" t="s">
        <v>154</v>
      </c>
      <c r="H150" s="1"/>
      <c r="I150" s="1"/>
      <c r="J150" s="1" t="s">
        <v>189</v>
      </c>
      <c r="K150" s="1"/>
      <c r="L150" s="1"/>
      <c r="M150" s="1"/>
      <c r="N150" s="18" t="s">
        <v>190</v>
      </c>
      <c r="O150" s="1"/>
      <c r="P150" s="1"/>
      <c r="Q150" s="1"/>
      <c r="R150" s="1" t="s">
        <v>34</v>
      </c>
      <c r="S150" s="1"/>
    </row>
    <row r="151" spans="1:21" x14ac:dyDescent="0.2">
      <c r="B151" s="1">
        <f>C154*E154+G154</f>
        <v>20.833333333333336</v>
      </c>
      <c r="C151" s="1"/>
      <c r="D151" s="1"/>
      <c r="E151" s="1">
        <f>B55*A215</f>
        <v>17.628190438046431</v>
      </c>
      <c r="F151" s="1"/>
      <c r="G151" s="1">
        <f>B103*A217</f>
        <v>22.916647569460359</v>
      </c>
      <c r="H151" s="1"/>
      <c r="I151" s="1"/>
      <c r="J151" s="1">
        <f>MIN(R151*A213, R55)</f>
        <v>65.454599999999999</v>
      </c>
      <c r="K151" s="1"/>
      <c r="L151" s="1"/>
      <c r="M151" s="1"/>
      <c r="N151" s="18">
        <f>MIN(R151*A213, R103*A212)</f>
        <v>65.454599999999999</v>
      </c>
      <c r="O151" s="1"/>
      <c r="P151" s="1"/>
      <c r="Q151" s="1"/>
      <c r="R151" s="1">
        <f>B151*I154</f>
        <v>150</v>
      </c>
      <c r="S151" s="1"/>
    </row>
    <row r="152" spans="1:2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U152" s="17"/>
    </row>
    <row r="153" spans="1:21" ht="16" x14ac:dyDescent="0.2">
      <c r="B153" s="1"/>
      <c r="C153" s="1" t="s">
        <v>61</v>
      </c>
      <c r="D153" s="1"/>
      <c r="E153" s="1" t="s">
        <v>35</v>
      </c>
      <c r="F153" s="1"/>
      <c r="G153" s="34" t="s">
        <v>250</v>
      </c>
      <c r="H153" s="1"/>
      <c r="I153" s="1" t="s">
        <v>33</v>
      </c>
      <c r="J153" s="1"/>
      <c r="K153" s="1" t="s">
        <v>179</v>
      </c>
      <c r="L153" s="1"/>
      <c r="N153" s="1"/>
      <c r="O153" s="1"/>
      <c r="P153" s="1"/>
      <c r="Q153" s="1"/>
      <c r="R153" s="1"/>
      <c r="S153" s="1"/>
      <c r="U153" s="17"/>
    </row>
    <row r="154" spans="1:21" x14ac:dyDescent="0.2">
      <c r="B154" s="1"/>
      <c r="C154" s="1">
        <f>B186</f>
        <v>8.1944444444444464</v>
      </c>
      <c r="D154" s="1"/>
      <c r="E154" s="1">
        <f>M174</f>
        <v>1.5</v>
      </c>
      <c r="F154" s="1"/>
      <c r="G154" s="35">
        <f>L196</f>
        <v>8.5416666666666679</v>
      </c>
      <c r="H154" s="1"/>
      <c r="I154" s="1">
        <f>K154/E154</f>
        <v>7.1999999999999993</v>
      </c>
      <c r="J154" s="1"/>
      <c r="K154" s="1">
        <f>P202*N182</f>
        <v>10.799999999999999</v>
      </c>
      <c r="L154" s="1"/>
      <c r="N154" s="1"/>
      <c r="O154" s="1"/>
      <c r="P154" s="1"/>
      <c r="Q154" s="1"/>
      <c r="R154" s="1"/>
      <c r="S154" s="1"/>
      <c r="U154" s="17"/>
    </row>
    <row r="155" spans="1:2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1" x14ac:dyDescent="0.2">
      <c r="A156" s="1" t="s">
        <v>167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U156" s="17"/>
    </row>
    <row r="157" spans="1:21" x14ac:dyDescent="0.2">
      <c r="A157" s="1">
        <f>((E162-B162)/((E162+B162)/2))*J162</f>
        <v>-7.2727694444582385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1" x14ac:dyDescent="0.2">
      <c r="B158" s="1"/>
      <c r="C158" s="1" t="s">
        <v>168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1" x14ac:dyDescent="0.2">
      <c r="B159" s="1"/>
      <c r="C159" s="1">
        <f>((G162-B162)/((G162+B162)/2))*N162</f>
        <v>4.1558113378526391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9"/>
      <c r="N160" s="1"/>
      <c r="O160" s="1"/>
      <c r="P160" s="1"/>
      <c r="Q160" s="1"/>
      <c r="R160" s="1"/>
      <c r="S160" s="1"/>
    </row>
    <row r="161" spans="1:21" x14ac:dyDescent="0.2">
      <c r="B161" s="1" t="s">
        <v>248</v>
      </c>
      <c r="C161" s="1"/>
      <c r="D161" s="1"/>
      <c r="E161" s="1" t="s">
        <v>157</v>
      </c>
      <c r="F161" s="1"/>
      <c r="G161" s="1" t="s">
        <v>156</v>
      </c>
      <c r="H161" s="1"/>
      <c r="I161" s="1"/>
      <c r="J161" s="1" t="s">
        <v>191</v>
      </c>
      <c r="K161" s="1"/>
      <c r="L161" s="1"/>
      <c r="M161" s="1"/>
      <c r="N161" s="18" t="s">
        <v>192</v>
      </c>
      <c r="O161" s="1"/>
      <c r="P161" s="1"/>
      <c r="Q161" s="1"/>
      <c r="R161" s="1" t="s">
        <v>37</v>
      </c>
      <c r="S161" s="1"/>
    </row>
    <row r="162" spans="1:21" x14ac:dyDescent="0.2">
      <c r="B162" s="1">
        <f>C165*E165+G165</f>
        <v>10.416666666666668</v>
      </c>
      <c r="C162" s="1"/>
      <c r="D162" s="1"/>
      <c r="E162" s="1">
        <f>B66*A215</f>
        <v>8.8140952190232156</v>
      </c>
      <c r="F162" s="1"/>
      <c r="G162" s="1">
        <f>B114*A217</f>
        <v>11.45832378473018</v>
      </c>
      <c r="H162" s="1"/>
      <c r="I162" s="1"/>
      <c r="J162" s="1">
        <f>MIN(R162*A213, R66)</f>
        <v>43.636400000000002</v>
      </c>
      <c r="K162" s="1"/>
      <c r="L162" s="1"/>
      <c r="M162" s="1"/>
      <c r="N162" s="18">
        <f>MIN(R162*A213, R114*A212)</f>
        <v>43.636400000000002</v>
      </c>
      <c r="O162" s="1"/>
      <c r="P162" s="1"/>
      <c r="Q162" s="1"/>
      <c r="R162" s="1">
        <f>B162*I165</f>
        <v>100.00000000000001</v>
      </c>
      <c r="S162" s="1"/>
    </row>
    <row r="163" spans="1:2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21" x14ac:dyDescent="0.2">
      <c r="B164" s="1"/>
      <c r="C164" s="1" t="s">
        <v>55</v>
      </c>
      <c r="D164" s="1"/>
      <c r="E164" s="1" t="s">
        <v>38</v>
      </c>
      <c r="F164" s="1"/>
      <c r="G164" s="34" t="s">
        <v>249</v>
      </c>
      <c r="H164" s="1"/>
      <c r="I164" s="1" t="s">
        <v>36</v>
      </c>
      <c r="J164" s="1"/>
      <c r="K164" s="1" t="s">
        <v>90</v>
      </c>
      <c r="L164" s="1"/>
      <c r="N164" s="1"/>
      <c r="O164" s="1"/>
      <c r="P164" s="1"/>
      <c r="Q164" s="1"/>
      <c r="R164" s="1"/>
      <c r="S164" s="1"/>
      <c r="U164" s="17"/>
    </row>
    <row r="165" spans="1:21" x14ac:dyDescent="0.2">
      <c r="B165" s="1"/>
      <c r="C165" s="1">
        <f>B186</f>
        <v>8.1944444444444464</v>
      </c>
      <c r="D165" s="1"/>
      <c r="E165" s="1">
        <f>M175</f>
        <v>0.75</v>
      </c>
      <c r="F165" s="1"/>
      <c r="G165" s="35">
        <f>L197</f>
        <v>4.2708333333333339</v>
      </c>
      <c r="H165" s="1"/>
      <c r="I165" s="1">
        <f>K165/E165</f>
        <v>9.6</v>
      </c>
      <c r="J165" s="1"/>
      <c r="K165" s="1">
        <f>P203*N182</f>
        <v>7.2</v>
      </c>
      <c r="L165" s="1"/>
      <c r="N165" s="1"/>
      <c r="O165" s="1"/>
      <c r="P165" s="1"/>
      <c r="Q165" s="1"/>
      <c r="R165" s="1"/>
      <c r="S165" s="1"/>
      <c r="U165" s="17"/>
    </row>
    <row r="166" spans="1:21" x14ac:dyDescent="0.2">
      <c r="B166" s="1"/>
      <c r="C166" s="1"/>
      <c r="D166" s="1"/>
      <c r="U166" s="17"/>
    </row>
    <row r="167" spans="1:21" x14ac:dyDescent="0.2">
      <c r="B167" s="1"/>
      <c r="C167" s="1"/>
      <c r="D167" s="1"/>
    </row>
    <row r="169" spans="1:21" x14ac:dyDescent="0.2">
      <c r="H169" s="13" t="s">
        <v>262</v>
      </c>
      <c r="J169" s="13"/>
      <c r="K169" s="20"/>
    </row>
    <row r="171" spans="1:21" x14ac:dyDescent="0.2">
      <c r="A171" s="21"/>
      <c r="B171" s="3" t="s">
        <v>81</v>
      </c>
      <c r="H171" s="3" t="s">
        <v>82</v>
      </c>
      <c r="M171" s="22"/>
      <c r="N171" s="3" t="s">
        <v>83</v>
      </c>
      <c r="S171" s="22"/>
    </row>
    <row r="172" spans="1:21" x14ac:dyDescent="0.2">
      <c r="A172" s="21">
        <v>3</v>
      </c>
      <c r="B172" s="3" t="s">
        <v>2</v>
      </c>
      <c r="G172" s="23">
        <v>4</v>
      </c>
      <c r="H172" s="3" t="s">
        <v>15</v>
      </c>
      <c r="M172" s="23">
        <v>3.5</v>
      </c>
      <c r="N172" s="3" t="s">
        <v>29</v>
      </c>
      <c r="S172" s="22"/>
    </row>
    <row r="173" spans="1:21" x14ac:dyDescent="0.2">
      <c r="A173" s="21">
        <v>2</v>
      </c>
      <c r="B173" s="3" t="s">
        <v>5</v>
      </c>
      <c r="G173" s="23">
        <v>3</v>
      </c>
      <c r="H173" s="3" t="s">
        <v>18</v>
      </c>
      <c r="M173" s="23">
        <v>2.5</v>
      </c>
      <c r="N173" s="3" t="s">
        <v>32</v>
      </c>
      <c r="S173" s="22"/>
    </row>
    <row r="174" spans="1:21" x14ac:dyDescent="0.2">
      <c r="A174" s="21">
        <v>1</v>
      </c>
      <c r="B174" s="3" t="s">
        <v>8</v>
      </c>
      <c r="G174" s="23">
        <v>2</v>
      </c>
      <c r="H174" s="3" t="s">
        <v>21</v>
      </c>
      <c r="M174" s="23">
        <v>1.5</v>
      </c>
      <c r="N174" s="3" t="s">
        <v>35</v>
      </c>
      <c r="S174" s="22"/>
    </row>
    <row r="175" spans="1:21" x14ac:dyDescent="0.2">
      <c r="A175" s="21">
        <v>0.5</v>
      </c>
      <c r="B175" s="3" t="s">
        <v>11</v>
      </c>
      <c r="G175" s="23">
        <v>1</v>
      </c>
      <c r="H175" s="3" t="s">
        <v>25</v>
      </c>
      <c r="M175" s="16">
        <v>0.75</v>
      </c>
      <c r="N175" s="3" t="s">
        <v>38</v>
      </c>
    </row>
    <row r="176" spans="1:21" x14ac:dyDescent="0.2">
      <c r="A176" s="21"/>
      <c r="F176" s="23"/>
      <c r="L176" s="16"/>
    </row>
    <row r="178" spans="1:18" ht="16" thickBot="1" x14ac:dyDescent="0.25">
      <c r="H178" s="39" t="s">
        <v>220</v>
      </c>
      <c r="I178" s="40"/>
      <c r="J178" s="40"/>
      <c r="K178" s="40"/>
      <c r="L178" s="40"/>
      <c r="M178" s="40"/>
      <c r="N178" s="40"/>
      <c r="O178" s="40"/>
      <c r="P178" s="40"/>
      <c r="Q178" s="40"/>
      <c r="R178" s="42"/>
    </row>
    <row r="179" spans="1:18" x14ac:dyDescent="0.2">
      <c r="H179" s="13"/>
      <c r="R179" s="41"/>
    </row>
    <row r="180" spans="1:18" x14ac:dyDescent="0.2">
      <c r="A180" s="24">
        <v>2500</v>
      </c>
      <c r="B180" s="3" t="s">
        <v>70</v>
      </c>
      <c r="G180" s="45">
        <v>0.36499999999999999</v>
      </c>
      <c r="H180" s="30" t="s">
        <v>273</v>
      </c>
      <c r="N180" s="21">
        <v>325</v>
      </c>
      <c r="O180" s="3" t="s">
        <v>39</v>
      </c>
    </row>
    <row r="181" spans="1:18" x14ac:dyDescent="0.2">
      <c r="A181" s="24">
        <v>25000</v>
      </c>
      <c r="B181" s="3" t="s">
        <v>71</v>
      </c>
      <c r="G181" s="45">
        <v>0.54500000000000004</v>
      </c>
      <c r="H181" s="30" t="s">
        <v>274</v>
      </c>
      <c r="N181" s="21">
        <v>137</v>
      </c>
      <c r="O181" s="3" t="s">
        <v>46</v>
      </c>
    </row>
    <row r="182" spans="1:18" x14ac:dyDescent="0.2">
      <c r="A182" s="24">
        <v>500</v>
      </c>
      <c r="B182" s="3" t="s">
        <v>72</v>
      </c>
      <c r="G182" s="45">
        <v>0.41</v>
      </c>
      <c r="H182" s="30" t="s">
        <v>275</v>
      </c>
      <c r="N182" s="21">
        <v>36</v>
      </c>
      <c r="O182" s="3" t="s">
        <v>47</v>
      </c>
    </row>
    <row r="184" spans="1:18" x14ac:dyDescent="0.2">
      <c r="A184" s="3"/>
      <c r="B184" s="16">
        <f>(A180*(1-G180))/N180</f>
        <v>4.884615384615385</v>
      </c>
      <c r="C184" s="31" t="s">
        <v>217</v>
      </c>
      <c r="L184" s="32">
        <f>(A180*G180*A200)/I36</f>
        <v>8.4230769230769234</v>
      </c>
      <c r="M184" s="31" t="s">
        <v>221</v>
      </c>
    </row>
    <row r="185" spans="1:18" x14ac:dyDescent="0.2">
      <c r="A185" s="3"/>
      <c r="B185" s="16">
        <f>(A181*(1-G181))/N181</f>
        <v>83.029197080291951</v>
      </c>
      <c r="C185" s="31" t="s">
        <v>218</v>
      </c>
      <c r="L185" s="32">
        <f>(A180*G180*A201)/I47</f>
        <v>5.615384615384615</v>
      </c>
      <c r="M185" s="31" t="s">
        <v>230</v>
      </c>
    </row>
    <row r="186" spans="1:18" x14ac:dyDescent="0.2">
      <c r="A186" s="3"/>
      <c r="B186" s="16">
        <f>(A182*(1-G182))/N182</f>
        <v>8.1944444444444464</v>
      </c>
      <c r="C186" s="31" t="s">
        <v>219</v>
      </c>
      <c r="L186" s="32">
        <f>(A180*G180*A202)/I58</f>
        <v>2.8076923076923075</v>
      </c>
      <c r="M186" s="31" t="s">
        <v>231</v>
      </c>
    </row>
    <row r="187" spans="1:18" x14ac:dyDescent="0.2">
      <c r="L187" s="32">
        <f>(A180*G180*A203)/I69</f>
        <v>1.4038461538461537</v>
      </c>
      <c r="M187" s="31" t="s">
        <v>232</v>
      </c>
    </row>
    <row r="188" spans="1:18" x14ac:dyDescent="0.2">
      <c r="A188" s="3"/>
    </row>
    <row r="189" spans="1:18" x14ac:dyDescent="0.2">
      <c r="A189" s="3"/>
      <c r="L189" s="32">
        <f>(A181*(G181)*I200)/I84</f>
        <v>397.81021897810223</v>
      </c>
      <c r="M189" s="31" t="s">
        <v>233</v>
      </c>
    </row>
    <row r="190" spans="1:18" x14ac:dyDescent="0.2">
      <c r="A190" s="3"/>
      <c r="L190" s="32">
        <f>(A181*(G181)*I201)/I95</f>
        <v>298.35766423357666</v>
      </c>
      <c r="M190" s="31" t="s">
        <v>234</v>
      </c>
    </row>
    <row r="191" spans="1:18" x14ac:dyDescent="0.2">
      <c r="L191" s="32">
        <f>(A181*(G181)*I202)/I106</f>
        <v>198.90510948905111</v>
      </c>
      <c r="M191" s="31" t="s">
        <v>235</v>
      </c>
    </row>
    <row r="192" spans="1:18" x14ac:dyDescent="0.2">
      <c r="L192" s="32">
        <f>(A181*(G181)*I203)/I117</f>
        <v>99.452554744525557</v>
      </c>
      <c r="M192" s="31" t="s">
        <v>236</v>
      </c>
    </row>
    <row r="193" spans="1:17" x14ac:dyDescent="0.2">
      <c r="L193" s="38"/>
      <c r="M193" s="31"/>
    </row>
    <row r="194" spans="1:17" x14ac:dyDescent="0.2">
      <c r="L194" s="38">
        <f>(A182*(G182)*P200)/I132</f>
        <v>19.930555555555554</v>
      </c>
      <c r="M194" s="31" t="s">
        <v>237</v>
      </c>
    </row>
    <row r="195" spans="1:17" x14ac:dyDescent="0.2">
      <c r="L195" s="38">
        <f>(A182*(G182)*P201)/I143</f>
        <v>14.236111111111112</v>
      </c>
      <c r="M195" s="31" t="s">
        <v>238</v>
      </c>
    </row>
    <row r="196" spans="1:17" x14ac:dyDescent="0.2">
      <c r="L196" s="38">
        <f>(A182*(G182)*P202)/I154</f>
        <v>8.5416666666666679</v>
      </c>
      <c r="M196" s="31" t="s">
        <v>239</v>
      </c>
    </row>
    <row r="197" spans="1:17" x14ac:dyDescent="0.2">
      <c r="L197" s="38">
        <f>(A182*(G182)*P203)/I165</f>
        <v>4.2708333333333339</v>
      </c>
      <c r="M197" s="31" t="s">
        <v>240</v>
      </c>
    </row>
    <row r="198" spans="1:17" x14ac:dyDescent="0.2">
      <c r="L198" s="38"/>
      <c r="M198" s="31"/>
    </row>
    <row r="199" spans="1:17" x14ac:dyDescent="0.2">
      <c r="A199" s="21"/>
      <c r="B199" s="3" t="s">
        <v>50</v>
      </c>
      <c r="C199" s="25"/>
      <c r="D199" s="25"/>
      <c r="E199" s="25"/>
      <c r="F199" s="25"/>
      <c r="H199" s="22"/>
      <c r="J199" s="3" t="s">
        <v>53</v>
      </c>
      <c r="Q199" s="3" t="s">
        <v>54</v>
      </c>
    </row>
    <row r="200" spans="1:17" x14ac:dyDescent="0.2">
      <c r="A200" s="21">
        <v>0.2</v>
      </c>
      <c r="B200" s="1" t="s">
        <v>57</v>
      </c>
      <c r="C200" s="1"/>
      <c r="D200" s="1"/>
      <c r="E200" s="1"/>
      <c r="F200" s="1"/>
      <c r="G200" s="1"/>
      <c r="H200" s="1"/>
      <c r="I200" s="21">
        <v>0.2</v>
      </c>
      <c r="J200" s="1" t="s">
        <v>62</v>
      </c>
      <c r="K200" s="1"/>
      <c r="L200" s="1"/>
      <c r="M200" s="1"/>
      <c r="N200" s="1"/>
      <c r="O200" s="1"/>
      <c r="P200" s="21">
        <v>0.2</v>
      </c>
      <c r="Q200" s="3" t="s">
        <v>66</v>
      </c>
    </row>
    <row r="201" spans="1:17" x14ac:dyDescent="0.2">
      <c r="A201" s="21">
        <v>0.3</v>
      </c>
      <c r="B201" s="1" t="s">
        <v>58</v>
      </c>
      <c r="C201" s="1"/>
      <c r="D201" s="1"/>
      <c r="E201" s="1"/>
      <c r="F201" s="1"/>
      <c r="G201" s="1"/>
      <c r="H201" s="1"/>
      <c r="I201" s="21">
        <v>0.3</v>
      </c>
      <c r="J201" s="1" t="s">
        <v>63</v>
      </c>
      <c r="K201" s="1"/>
      <c r="L201" s="1"/>
      <c r="M201" s="1"/>
      <c r="N201" s="1"/>
      <c r="O201" s="1"/>
      <c r="P201" s="21">
        <v>0.3</v>
      </c>
      <c r="Q201" s="3" t="s">
        <v>67</v>
      </c>
    </row>
    <row r="202" spans="1:17" x14ac:dyDescent="0.2">
      <c r="A202" s="21">
        <v>0.3</v>
      </c>
      <c r="B202" s="1" t="s">
        <v>59</v>
      </c>
      <c r="C202" s="1"/>
      <c r="D202" s="1"/>
      <c r="E202" s="1"/>
      <c r="F202" s="1"/>
      <c r="G202" s="1"/>
      <c r="H202" s="1"/>
      <c r="I202" s="21">
        <v>0.3</v>
      </c>
      <c r="J202" s="1" t="s">
        <v>64</v>
      </c>
      <c r="K202" s="1"/>
      <c r="L202" s="1"/>
      <c r="M202" s="1"/>
      <c r="N202" s="1"/>
      <c r="O202" s="1"/>
      <c r="P202" s="21">
        <v>0.3</v>
      </c>
      <c r="Q202" s="3" t="s">
        <v>68</v>
      </c>
    </row>
    <row r="203" spans="1:17" x14ac:dyDescent="0.2">
      <c r="A203" s="21">
        <f>(1-A200-A201-A202)</f>
        <v>0.2</v>
      </c>
      <c r="B203" s="1" t="s">
        <v>60</v>
      </c>
      <c r="C203" s="1"/>
      <c r="D203" s="1"/>
      <c r="E203" s="1"/>
      <c r="F203" s="1"/>
      <c r="G203" s="1"/>
      <c r="H203" s="1"/>
      <c r="I203" s="21">
        <f>(1-I200-I201-I202)</f>
        <v>0.2</v>
      </c>
      <c r="J203" s="1" t="s">
        <v>65</v>
      </c>
      <c r="K203" s="1"/>
      <c r="L203" s="1"/>
      <c r="M203" s="1"/>
      <c r="N203" s="1"/>
      <c r="O203" s="1"/>
      <c r="P203" s="21">
        <f>(1-P200-P201-P202)</f>
        <v>0.2</v>
      </c>
      <c r="Q203" s="3" t="s">
        <v>69</v>
      </c>
    </row>
    <row r="207" spans="1:17" x14ac:dyDescent="0.2">
      <c r="A207" s="1" t="s">
        <v>263</v>
      </c>
    </row>
    <row r="208" spans="1:17" x14ac:dyDescent="0.2">
      <c r="A208" s="1" t="s">
        <v>175</v>
      </c>
    </row>
    <row r="209" spans="1:14" x14ac:dyDescent="0.2">
      <c r="A209" s="1" t="s">
        <v>133</v>
      </c>
      <c r="B209" s="1"/>
    </row>
    <row r="211" spans="1:14" x14ac:dyDescent="0.2">
      <c r="B211" s="3" t="s">
        <v>264</v>
      </c>
      <c r="M211" s="3" t="s">
        <v>265</v>
      </c>
    </row>
    <row r="212" spans="1:14" x14ac:dyDescent="0.2">
      <c r="A212" s="36">
        <v>2.7400000000000001E-2</v>
      </c>
      <c r="B212" s="3" t="s">
        <v>48</v>
      </c>
      <c r="L212" s="26">
        <f>(B33+B44+B55+B66)/(B81+B92+B103+B114)</f>
        <v>2.7400000000000008E-2</v>
      </c>
      <c r="M212" s="3" t="s">
        <v>76</v>
      </c>
    </row>
    <row r="213" spans="1:14" x14ac:dyDescent="0.2">
      <c r="A213" s="37">
        <v>0.43636399999999997</v>
      </c>
      <c r="B213" s="3" t="s">
        <v>49</v>
      </c>
      <c r="L213" s="26">
        <f>(B33+B44+B55+B66)/(B129+B140+B151+B162)</f>
        <v>0.43636363636363634</v>
      </c>
      <c r="M213" s="3" t="s">
        <v>78</v>
      </c>
    </row>
    <row r="214" spans="1:14" x14ac:dyDescent="0.2">
      <c r="A214" s="27">
        <f>1/A212</f>
        <v>36.496350364963504</v>
      </c>
      <c r="B214" s="3" t="s">
        <v>84</v>
      </c>
      <c r="L214" s="29">
        <f>(B81+B92+B103+B114)/(B33+B44+B55+B66)</f>
        <v>36.496350364963497</v>
      </c>
      <c r="M214" s="3" t="s">
        <v>77</v>
      </c>
      <c r="N214" s="28"/>
    </row>
    <row r="215" spans="1:14" x14ac:dyDescent="0.2">
      <c r="A215" s="27">
        <f>1/A213</f>
        <v>2.291664756946036</v>
      </c>
      <c r="B215" s="3" t="s">
        <v>85</v>
      </c>
      <c r="L215" s="29">
        <f>(B129+B140+B151+B162)/(B33+B44+B55+B66)</f>
        <v>2.291666666666667</v>
      </c>
      <c r="M215" s="3" t="s">
        <v>79</v>
      </c>
      <c r="N215" s="28"/>
    </row>
    <row r="216" spans="1:14" x14ac:dyDescent="0.2">
      <c r="A216" s="27">
        <f>A213/A212</f>
        <v>15.925693430656933</v>
      </c>
      <c r="B216" s="3" t="s">
        <v>193</v>
      </c>
      <c r="L216" s="26">
        <f>(B81+B92+B103+B114)/(B129+B140+B151+B162)</f>
        <v>15.925680159256796</v>
      </c>
      <c r="M216" s="3" t="s">
        <v>80</v>
      </c>
      <c r="N216" s="28"/>
    </row>
    <row r="217" spans="1:14" x14ac:dyDescent="0.2">
      <c r="A217" s="27">
        <f>A212/A213</f>
        <v>6.2791614340321392E-2</v>
      </c>
      <c r="B217" s="3" t="s">
        <v>194</v>
      </c>
      <c r="L217" s="26">
        <f>(B129+B140+B151+B162)/(B81+B92+B103+B114)</f>
        <v>6.279166666666669E-2</v>
      </c>
      <c r="M217" s="3" t="s">
        <v>86</v>
      </c>
      <c r="N217" s="28"/>
    </row>
    <row r="221" spans="1:14" x14ac:dyDescent="0.2">
      <c r="A221" s="21"/>
      <c r="H221" s="22"/>
      <c r="I221" s="3" t="s">
        <v>266</v>
      </c>
    </row>
    <row r="223" spans="1:14" ht="16" x14ac:dyDescent="0.2">
      <c r="A223" s="1" t="s">
        <v>180</v>
      </c>
      <c r="H223" s="22"/>
      <c r="L223" s="3" t="s">
        <v>42</v>
      </c>
    </row>
    <row r="224" spans="1:14" x14ac:dyDescent="0.2">
      <c r="A224" s="1" t="s">
        <v>40</v>
      </c>
      <c r="H224" s="22"/>
      <c r="L224" s="3" t="s">
        <v>43</v>
      </c>
    </row>
    <row r="225" spans="1:12" x14ac:dyDescent="0.2">
      <c r="A225" s="1" t="s">
        <v>41</v>
      </c>
      <c r="H225" s="22"/>
      <c r="L225" s="3" t="s">
        <v>44</v>
      </c>
    </row>
    <row r="226" spans="1:12" x14ac:dyDescent="0.2">
      <c r="H226" s="22"/>
      <c r="L226" s="3" t="s">
        <v>45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BRUCKMAN SAN MIGUEL WALTER H</cp:lastModifiedBy>
  <cp:revision>157</cp:revision>
  <dcterms:created xsi:type="dcterms:W3CDTF">2017-04-20T09:37:29Z</dcterms:created>
  <dcterms:modified xsi:type="dcterms:W3CDTF">2020-01-23T01:50:09Z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