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y/Documents/5ta Propuesta v7/Hoja de Calculo 1-18 v6 Modelo Lineal y Condicional Comercio Internacional/"/>
    </mc:Choice>
  </mc:AlternateContent>
  <xr:revisionPtr revIDLastSave="0" documentId="13_ncr:1_{4BFB7D8C-CAF7-B142-B43D-2C214FF82EEB}" xr6:coauthVersionLast="45" xr6:coauthVersionMax="45" xr10:uidLastSave="{00000000-0000-0000-0000-000000000000}"/>
  <bookViews>
    <workbookView xWindow="0" yWindow="460" windowWidth="25600" windowHeight="12840" tabRatio="500" activeTab="1" xr2:uid="{00000000-000D-0000-FFFF-FFFF00000000}"/>
  </bookViews>
  <sheets>
    <sheet name="Sheet2" sheetId="1" r:id="rId1"/>
    <sheet name="Sheet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2" l="1"/>
  <c r="E56" i="2" l="1"/>
  <c r="B194" i="2" l="1"/>
  <c r="C79" i="2" s="1"/>
  <c r="B196" i="2" l="1"/>
  <c r="B195" i="2"/>
  <c r="C45" i="2" l="1"/>
  <c r="A253" i="2"/>
  <c r="A252" i="2"/>
  <c r="E79" i="2" l="1"/>
  <c r="E68" i="2"/>
  <c r="K68" i="2"/>
  <c r="K56" i="2"/>
  <c r="K45" i="2"/>
  <c r="I56" i="2" l="1"/>
  <c r="K195" i="2" s="1"/>
  <c r="G56" i="2" s="1"/>
  <c r="I68" i="2"/>
  <c r="K196" i="2" s="1"/>
  <c r="G68" i="2" s="1"/>
  <c r="E176" i="2"/>
  <c r="E165" i="2"/>
  <c r="K165" i="2"/>
  <c r="E153" i="2"/>
  <c r="K153" i="2"/>
  <c r="E142" i="2"/>
  <c r="K142" i="2"/>
  <c r="E127" i="2"/>
  <c r="E116" i="2"/>
  <c r="K116" i="2"/>
  <c r="E105" i="2"/>
  <c r="K105" i="2"/>
  <c r="E94" i="2"/>
  <c r="K94" i="2"/>
  <c r="P214" i="2"/>
  <c r="K176" i="2" s="1"/>
  <c r="I176" i="2" s="1"/>
  <c r="K207" i="2" s="1"/>
  <c r="G176" i="2" s="1"/>
  <c r="I214" i="2"/>
  <c r="K127" i="2" s="1"/>
  <c r="I127" i="2" s="1"/>
  <c r="K202" i="2" s="1"/>
  <c r="G127" i="2" s="1"/>
  <c r="A214" i="2"/>
  <c r="K79" i="2" s="1"/>
  <c r="I79" i="2" s="1"/>
  <c r="K197" i="2" s="1"/>
  <c r="G79" i="2" s="1"/>
  <c r="B76" i="2" s="1"/>
  <c r="C94" i="2"/>
  <c r="C56" i="2"/>
  <c r="B53" i="2" s="1"/>
  <c r="A251" i="2"/>
  <c r="A250" i="2"/>
  <c r="I105" i="2" l="1"/>
  <c r="K200" i="2" s="1"/>
  <c r="G105" i="2" s="1"/>
  <c r="R53" i="2"/>
  <c r="I153" i="2"/>
  <c r="K205" i="2" s="1"/>
  <c r="G153" i="2" s="1"/>
  <c r="I142" i="2"/>
  <c r="K204" i="2" s="1"/>
  <c r="G142" i="2" s="1"/>
  <c r="I116" i="2"/>
  <c r="K201" i="2" s="1"/>
  <c r="G116" i="2" s="1"/>
  <c r="I165" i="2"/>
  <c r="K206" i="2" s="1"/>
  <c r="G165" i="2" s="1"/>
  <c r="I45" i="2"/>
  <c r="K194" i="2" s="1"/>
  <c r="G45" i="2" s="1"/>
  <c r="B42" i="2" s="1"/>
  <c r="I94" i="2"/>
  <c r="K199" i="2" s="1"/>
  <c r="G94" i="2" s="1"/>
  <c r="C127" i="2"/>
  <c r="B124" i="2" s="1"/>
  <c r="C105" i="2"/>
  <c r="C68" i="2"/>
  <c r="B65" i="2" s="1"/>
  <c r="C142" i="2"/>
  <c r="C176" i="2"/>
  <c r="B173" i="2" s="1"/>
  <c r="C165" i="2"/>
  <c r="C153" i="2"/>
  <c r="B150" i="2" s="1"/>
  <c r="C116" i="2"/>
  <c r="B102" i="2" l="1"/>
  <c r="R102" i="2" s="1"/>
  <c r="B139" i="2"/>
  <c r="H42" i="2" s="1"/>
  <c r="B162" i="2"/>
  <c r="H65" i="2" s="1"/>
  <c r="B113" i="2"/>
  <c r="E65" i="2" s="1"/>
  <c r="B91" i="2"/>
  <c r="E42" i="2" s="1"/>
  <c r="E76" i="2"/>
  <c r="E150" i="2"/>
  <c r="H76" i="2"/>
  <c r="R65" i="2"/>
  <c r="R42" i="2"/>
  <c r="H53" i="2"/>
  <c r="E102" i="2"/>
  <c r="R91" i="2"/>
  <c r="R124" i="2"/>
  <c r="H173" i="2"/>
  <c r="H124" i="2"/>
  <c r="R173" i="2"/>
  <c r="E124" i="2"/>
  <c r="E173" i="2"/>
  <c r="R76" i="2"/>
  <c r="R150" i="2"/>
  <c r="H102" i="2"/>
  <c r="E139" i="2"/>
  <c r="E91" i="2"/>
  <c r="E162" i="2"/>
  <c r="E113" i="2"/>
  <c r="H113" i="2" l="1"/>
  <c r="R162" i="2"/>
  <c r="H150" i="2"/>
  <c r="E53" i="2"/>
  <c r="H139" i="2"/>
  <c r="K249" i="2"/>
  <c r="R139" i="2"/>
  <c r="N139" i="2" s="1"/>
  <c r="J136" i="2" s="1"/>
  <c r="H91" i="2"/>
  <c r="K251" i="2"/>
  <c r="H162" i="2"/>
  <c r="R113" i="2"/>
  <c r="N113" i="2" s="1"/>
  <c r="J110" i="2" s="1"/>
  <c r="K252" i="2"/>
  <c r="K248" i="2"/>
  <c r="K250" i="2"/>
  <c r="K253" i="2"/>
  <c r="N76" i="2"/>
  <c r="N124" i="2"/>
  <c r="J121" i="2" s="1"/>
  <c r="N65" i="2"/>
  <c r="J62" i="2" s="1"/>
  <c r="N150" i="2"/>
  <c r="J147" i="2" s="1"/>
  <c r="N53" i="2"/>
  <c r="J50" i="2" s="1"/>
  <c r="N42" i="2"/>
  <c r="J39" i="2" s="1"/>
  <c r="N102" i="2"/>
  <c r="J139" i="2"/>
  <c r="J134" i="2" s="1"/>
  <c r="J124" i="2"/>
  <c r="J119" i="2" s="1"/>
  <c r="J76" i="2"/>
  <c r="J71" i="2" s="1"/>
  <c r="J99" i="2"/>
  <c r="J102" i="2"/>
  <c r="J97" i="2" s="1"/>
  <c r="J91" i="2"/>
  <c r="J86" i="2" s="1"/>
  <c r="J42" i="2"/>
  <c r="J37" i="2" s="1"/>
  <c r="J162" i="2"/>
  <c r="J156" i="2" s="1"/>
  <c r="J150" i="2"/>
  <c r="J145" i="2" s="1"/>
  <c r="N173" i="2"/>
  <c r="J170" i="2" s="1"/>
  <c r="J173" i="2"/>
  <c r="J168" i="2" s="1"/>
  <c r="J53" i="2"/>
  <c r="J48" i="2" s="1"/>
  <c r="J73" i="2"/>
  <c r="N91" i="2" l="1"/>
  <c r="J88" i="2" s="1"/>
  <c r="G136" i="2" s="1"/>
  <c r="C136" i="2" s="1"/>
  <c r="J113" i="2"/>
  <c r="J108" i="2" s="1"/>
  <c r="I28" i="2" s="1"/>
  <c r="J65" i="2"/>
  <c r="J60" i="2" s="1"/>
  <c r="G108" i="2" s="1"/>
  <c r="N162" i="2"/>
  <c r="J158" i="2" s="1"/>
  <c r="G110" i="2" s="1"/>
  <c r="C110" i="2" s="1"/>
  <c r="G50" i="2"/>
  <c r="C50" i="2" s="1"/>
  <c r="M9" i="2" s="1"/>
  <c r="G121" i="2"/>
  <c r="C121" i="2" s="1"/>
  <c r="Q14" i="2" s="1"/>
  <c r="G39" i="2"/>
  <c r="C39" i="2" s="1"/>
  <c r="K9" i="2" s="1"/>
  <c r="G48" i="2"/>
  <c r="A48" i="2" s="1"/>
  <c r="E9" i="2" s="1"/>
  <c r="G156" i="2"/>
  <c r="A156" i="2" s="1"/>
  <c r="G19" i="2" s="1"/>
  <c r="G147" i="2"/>
  <c r="C147" i="2" s="1"/>
  <c r="M19" i="2" s="1"/>
  <c r="G168" i="2"/>
  <c r="A168" i="2" s="1"/>
  <c r="I19" i="2" s="1"/>
  <c r="G37" i="2"/>
  <c r="A37" i="2" s="1"/>
  <c r="G119" i="2"/>
  <c r="A119" i="2" s="1"/>
  <c r="I14" i="2" s="1"/>
  <c r="N28" i="2"/>
  <c r="G97" i="2"/>
  <c r="A97" i="2" s="1"/>
  <c r="E14" i="2" s="1"/>
  <c r="G99" i="2"/>
  <c r="C99" i="2" s="1"/>
  <c r="M14" i="2" s="1"/>
  <c r="G134" i="2"/>
  <c r="A134" i="2" s="1"/>
  <c r="G158" i="2"/>
  <c r="G86" i="2"/>
  <c r="A86" i="2" s="1"/>
  <c r="C14" i="2" s="1"/>
  <c r="G170" i="2"/>
  <c r="C170" i="2" s="1"/>
  <c r="Q19" i="2" s="1"/>
  <c r="G71" i="2"/>
  <c r="A71" i="2" s="1"/>
  <c r="I9" i="2" s="1"/>
  <c r="G88" i="2"/>
  <c r="G145" i="2"/>
  <c r="A145" i="2" s="1"/>
  <c r="E19" i="2" s="1"/>
  <c r="G62" i="2"/>
  <c r="C62" i="2" s="1"/>
  <c r="O9" i="2" s="1"/>
  <c r="G73" i="2"/>
  <c r="C73" i="2" s="1"/>
  <c r="Q9" i="2" s="1"/>
  <c r="D31" i="2"/>
  <c r="C88" i="2" l="1"/>
  <c r="K14" i="2" s="1"/>
  <c r="G60" i="2"/>
  <c r="A60" i="2" s="1"/>
  <c r="G9" i="2" s="1"/>
  <c r="A108" i="2"/>
  <c r="G14" i="2" s="1"/>
  <c r="N31" i="2"/>
  <c r="C158" i="2"/>
  <c r="N25" i="2"/>
  <c r="D25" i="2"/>
  <c r="D28" i="2"/>
  <c r="H31" i="2"/>
  <c r="H25" i="2"/>
  <c r="H28" i="2"/>
  <c r="J28" i="2" s="1"/>
  <c r="C31" i="2"/>
  <c r="E31" i="2" s="1"/>
  <c r="K19" i="2"/>
  <c r="C9" i="2"/>
  <c r="C19" i="2"/>
  <c r="M28" i="2"/>
  <c r="O28" i="2" s="1"/>
  <c r="I25" i="2"/>
  <c r="M31" i="2"/>
  <c r="O14" i="2"/>
  <c r="I31" i="2"/>
  <c r="C25" i="2" l="1"/>
  <c r="E25" i="2" s="1"/>
  <c r="C28" i="2"/>
  <c r="E28" i="2" s="1"/>
  <c r="A14" i="2"/>
  <c r="O31" i="2"/>
  <c r="A9" i="2"/>
  <c r="J31" i="2"/>
  <c r="J25" i="2"/>
  <c r="O19" i="2"/>
  <c r="A19" i="2" s="1"/>
  <c r="M25" i="2"/>
  <c r="O25" i="2" s="1"/>
</calcChain>
</file>

<file path=xl/sharedStrings.xml><?xml version="1.0" encoding="utf-8"?>
<sst xmlns="http://schemas.openxmlformats.org/spreadsheetml/2006/main" count="477" uniqueCount="406">
  <si>
    <t>BCa.bc</t>
  </si>
  <si>
    <t>=</t>
  </si>
  <si>
    <t>BCab1</t>
  </si>
  <si>
    <t>+</t>
  </si>
  <si>
    <t>BCab2</t>
  </si>
  <si>
    <t>BCab3</t>
  </si>
  <si>
    <t>BCab4</t>
  </si>
  <si>
    <t>BCac1</t>
  </si>
  <si>
    <t>BCac2</t>
  </si>
  <si>
    <t>BCac3</t>
  </si>
  <si>
    <t>BCac4</t>
  </si>
  <si>
    <t xml:space="preserve">BCab1 = </t>
  </si>
  <si>
    <t>TMab1</t>
  </si>
  <si>
    <t xml:space="preserve">BCba1 = </t>
  </si>
  <si>
    <t xml:space="preserve">BCca1 = </t>
  </si>
  <si>
    <t>TMac1</t>
  </si>
  <si>
    <t>BCb.ac</t>
  </si>
  <si>
    <t>BCba1</t>
  </si>
  <si>
    <t>BCba2</t>
  </si>
  <si>
    <t>BCba3</t>
  </si>
  <si>
    <t>BCba4</t>
  </si>
  <si>
    <t>BCbc1</t>
  </si>
  <si>
    <t>BCbc2</t>
  </si>
  <si>
    <t>BCbc3</t>
  </si>
  <si>
    <t>BCbc4</t>
  </si>
  <si>
    <t xml:space="preserve">BCab2 = </t>
  </si>
  <si>
    <t>TMab2</t>
  </si>
  <si>
    <t xml:space="preserve">BCba2 = </t>
  </si>
  <si>
    <t xml:space="preserve">BCca2 = </t>
  </si>
  <si>
    <t>TMac2</t>
  </si>
  <si>
    <t>|</t>
  </si>
  <si>
    <t xml:space="preserve">BCc.ab  =  BCca1 + BCca2 + BCca3 + BCca4 + BCcb1 + BCcb2 + BCcb3 + BCcb4 </t>
  </si>
  <si>
    <t>BCc.ab</t>
  </si>
  <si>
    <t>BCca1</t>
  </si>
  <si>
    <t>BCca2</t>
  </si>
  <si>
    <t>BCca3</t>
  </si>
  <si>
    <t>BCca4</t>
  </si>
  <si>
    <t>BCcb1</t>
  </si>
  <si>
    <t>BCcb2</t>
  </si>
  <si>
    <t>BCcb3</t>
  </si>
  <si>
    <t>BCcb4</t>
  </si>
  <si>
    <t xml:space="preserve">BCac4 = </t>
  </si>
  <si>
    <t>TMac4</t>
  </si>
  <si>
    <t xml:space="preserve">BCbc4 = </t>
  </si>
  <si>
    <t>TMbc4</t>
  </si>
  <si>
    <t xml:space="preserve">BCcb4 = </t>
  </si>
  <si>
    <t xml:space="preserve"> BALANZAS COMERCIALES</t>
  </si>
  <si>
    <t>País A = Estados Unidos</t>
  </si>
  <si>
    <t>País B = México</t>
  </si>
  <si>
    <t>País C = Canadá</t>
  </si>
  <si>
    <t>Déficit o Superávit EU</t>
  </si>
  <si>
    <t>Déficit o Superávit Méx</t>
  </si>
  <si>
    <t>Déficit o Superávit Cand</t>
  </si>
  <si>
    <t>EXa EU</t>
  </si>
  <si>
    <t>IMa EU</t>
  </si>
  <si>
    <t>EXb Mex</t>
  </si>
  <si>
    <t>IMb Mex</t>
  </si>
  <si>
    <t>EXc Cand</t>
  </si>
  <si>
    <t>IMc Cand</t>
  </si>
  <si>
    <t>EXab</t>
  </si>
  <si>
    <t>IMab</t>
  </si>
  <si>
    <t>EXba</t>
  </si>
  <si>
    <t>IMba</t>
  </si>
  <si>
    <t>EXca</t>
  </si>
  <si>
    <t>IMca</t>
  </si>
  <si>
    <t>EXac</t>
  </si>
  <si>
    <t>IMac</t>
  </si>
  <si>
    <t>EXbc</t>
  </si>
  <si>
    <t>IMbc</t>
  </si>
  <si>
    <t>EXcb</t>
  </si>
  <si>
    <t>IMcb</t>
  </si>
  <si>
    <t xml:space="preserve">se establece el conjunto de las 2 tasas de cambio primarias TCab y TCac que generan el equilibrio general simultáneo en la balanza comercia de cada pais </t>
  </si>
  <si>
    <t>TCab = Tasa de cambio primaria y equivalente del país A con el país B</t>
  </si>
  <si>
    <t>TCab In = (Pa1+Pa2+Pa3+Pa4)/(Pb1+Pb2+Pb3+Pb4) = Tasa de cambio Injcial del país A con el país B</t>
  </si>
  <si>
    <t>TCba = 1/TCab = Tasa de cambio contra primaria y equivalente del país B con el país A</t>
  </si>
  <si>
    <t>TCba In = (Pb1+Pb2+Pb3+Pb4)/(Pa1+Pa2+Pa3+Pa4) = 1/Tcab = Tasa de cambio Inicial del país B con el país A</t>
  </si>
  <si>
    <t>TCac = Tasa de cambio primaria y equivalente del país A con el país C</t>
  </si>
  <si>
    <t>TCac In = (Pa1+Pa2+Pa3+Pa4)/(Pc1+Pc2+Pc3+Pc4) = Tasa de cambio Inicial del país A con el país C</t>
  </si>
  <si>
    <t>TCca = 1/TCac = Tasa de cambio contra primaria y equivalente del país C con el país A</t>
  </si>
  <si>
    <t>TCca In = (Pc1+Pc2+Pc3+Pc4)/(Pa1+Pa2+Pa3+Pa4) = 1/TCac = Tasa de cambio Inicial del país C con el país A</t>
  </si>
  <si>
    <t>TCbc In = (Pb1+Pb2+Pb3+Pb4)/(Pc1+Pc2+Pc3+Pc4) = TCba/TCca = Tasa de cambio Inicial del país B con el país C</t>
  </si>
  <si>
    <t>TCcb In = (Pc1+Pc2+Pc3+Pc4)/(Pb1+Pb2+Pb3+Pb4) = TCab/TCac = Tasa de cambio Inicial del país C con el país B</t>
  </si>
  <si>
    <t>PRODUCTIVIDAD DEL TRABAJO EN EL PAIS A</t>
  </si>
  <si>
    <t>PRODUCTIVIDAD DEL TRABAJO EN EL PAIS B</t>
  </si>
  <si>
    <t>PRODUCTIVIDAD DEL TRABAJO EN EL PAIS C</t>
  </si>
  <si>
    <t>Za1</t>
  </si>
  <si>
    <t>Zb1</t>
  </si>
  <si>
    <t>Zc1</t>
  </si>
  <si>
    <t>Za2</t>
  </si>
  <si>
    <t>Zb2</t>
  </si>
  <si>
    <t>Zc2</t>
  </si>
  <si>
    <t>Za3</t>
  </si>
  <si>
    <t>Zb3</t>
  </si>
  <si>
    <t>Zc3</t>
  </si>
  <si>
    <t>Za4</t>
  </si>
  <si>
    <t>Zc4</t>
  </si>
  <si>
    <t>Na = Población del país A Estados Unidos</t>
  </si>
  <si>
    <t>OMa = Oferta Monetaria País A Dolar EU</t>
  </si>
  <si>
    <t>Nb = Población del país B México</t>
  </si>
  <si>
    <t>OMb = Oferta Monetaria País B Peso Méx</t>
  </si>
  <si>
    <t>Nc = Población del país C Canadá</t>
  </si>
  <si>
    <t>OMc = Oferta Monetaria País C Dolar Cand</t>
  </si>
  <si>
    <t>País A = ESTADOS UNIDOS</t>
  </si>
  <si>
    <t>PREFERECIAS DE LOS CONSUMIDORES DEL PAIS A CON RESPECTO A LOS BIENES DEL PAIS B</t>
  </si>
  <si>
    <t>PREFERECIAS DE LOS CONSUMIDORES DEL PAIS A CON RESPECTO A LOS BIENES DEL PAIS C</t>
  </si>
  <si>
    <t>ARANCEL DEL PAIS A CON RESPECTO A LOS BIENES 1, 2…4</t>
  </si>
  <si>
    <t>PR1ab = Preferencia del bien 1 en el país A hecho en país B</t>
  </si>
  <si>
    <t>PR1ac = Preferencia del bien 1 en el país A hecho en país C</t>
  </si>
  <si>
    <t>AR1a = Arancel del bien 1 en el país A</t>
  </si>
  <si>
    <t>PR2ab = Preferencia del bien 2 en el país A hecho en país B</t>
  </si>
  <si>
    <t>PR2ac = Preferencia del bien 2 en el país A hecho en país C</t>
  </si>
  <si>
    <t>AR2a = Arancel del bien 2 en el país A</t>
  </si>
  <si>
    <t>PR3ab = Preferencia del bien 3 en el país A hecho en país B</t>
  </si>
  <si>
    <t>PR3ac = Preferencia del bien 3 en el país A hecho en país C</t>
  </si>
  <si>
    <t>AR3a = Arancel del bien 3 en el país A</t>
  </si>
  <si>
    <t>PR4ab = Preferencia del bien 4 en el país A hecho en país B</t>
  </si>
  <si>
    <t>PR4ac = Preferencia del bien 4 en el país A hecho en país C</t>
  </si>
  <si>
    <t>AR4a = Arancel del bien 4 en el país A</t>
  </si>
  <si>
    <t>País B = MEXICO</t>
  </si>
  <si>
    <t>PREFERECIAS DE LOS CONSUMIDORES DEL PAIS B CON RESPECTO A LOS BIENES DEL PAIS A</t>
  </si>
  <si>
    <t>PREFERECIAS DE LOS CONSUMIDORES DEL PAIS B CON RESPECTO A LOS BIENES DEL PAIS C</t>
  </si>
  <si>
    <t>ARANCEL DEL PAIS B CON RESPECTO A LOS BIENES 1, 2…4</t>
  </si>
  <si>
    <t>PR1ba = Preferencia del bien 1 en el país B hecho en país A</t>
  </si>
  <si>
    <t>PR1bc = Preferencia del bien 1 en el país B hecho en país C</t>
  </si>
  <si>
    <t>AR1b = Arancel del bien 1 en el país B</t>
  </si>
  <si>
    <t>PR2ba = Preferencia del bien 2 en el país B hecho en país A</t>
  </si>
  <si>
    <t>PR2bc = Preferencia del bien 2 en el país B hecho en país C</t>
  </si>
  <si>
    <t>AR2b = Arancel del bien 2 en el país B</t>
  </si>
  <si>
    <t>PR3ba = Preferencia del bien 3 en el país B hecho en país A</t>
  </si>
  <si>
    <t>PR3bc = Preferencia del bien 3 en el país B hecho en país C</t>
  </si>
  <si>
    <t>AR3b = Arancel del bien 3 en el país B</t>
  </si>
  <si>
    <t>PR4ba = Preferencia del bien 4 en el país B hecho en país A</t>
  </si>
  <si>
    <t>PR4bc = Preferencia del bien 4 en el país B hecho en país C</t>
  </si>
  <si>
    <t>AR4b = Arancel del bien 4 en el país B</t>
  </si>
  <si>
    <t>País C = CANADA</t>
  </si>
  <si>
    <t>PREFERECIAS DE LOS CONSUMIDORES DEL PAIS C CON RESPECTO A LOS BIENES DEL PAIS A</t>
  </si>
  <si>
    <t>PREFERECIAS DE LOS CONSUMIDORES DEL PAIS C CON RESPECTO A LOS BIENES DEL PAIS B</t>
  </si>
  <si>
    <t>ARANCEL DEL PAIS C CON RESPECTO A LOS BIENES 1, 2…4</t>
  </si>
  <si>
    <t>PR1ca = Preferencia del bien 1 en el país C hecho en país A</t>
  </si>
  <si>
    <t>PR1cb= Preferencia del bien 1 en el país C hecho en país B</t>
  </si>
  <si>
    <t>AR1c = Arancel del bien 1 en el país C</t>
  </si>
  <si>
    <t>PR2ca = Preferencia del bien 2 en el país C hecho en país A</t>
  </si>
  <si>
    <t>PR2cb= Preferencia del bien 2 en el país C hecho en país B</t>
  </si>
  <si>
    <t>AR2c = Arancel del bien 2 en el país C</t>
  </si>
  <si>
    <t>PR3ca = Preferencia del bien 3 en el país C hecho en país A</t>
  </si>
  <si>
    <t>PR3cb= Preferencia del bien 3 en el país C hecho en país B</t>
  </si>
  <si>
    <t>AR3c = Arancel del bien 3 en el país C</t>
  </si>
  <si>
    <t>PR4ca = Preferencia del bien 4 en el país C hecho en país A</t>
  </si>
  <si>
    <t>PR4cb= Preferencia del bien 4 en el país C hecho en país B</t>
  </si>
  <si>
    <t>AR4c = Arancel del bien 4 en el país C</t>
  </si>
  <si>
    <t>Pa1 = Precio en el país A del bien 1</t>
  </si>
  <si>
    <t>EXa1c = Exportaciones del país A del bien 1 hacia el país C</t>
  </si>
  <si>
    <t>Za1 = Productividad del trabajo del país A en el bien 1 = Unidades de trabajo para producir una unidad del bien 1</t>
  </si>
  <si>
    <t>VPa1 = Valor de la producción en el país A del bien 1</t>
  </si>
  <si>
    <t>IMa1b = Importaciones del país A del bien 1 desde el país B</t>
  </si>
  <si>
    <t>Qa1 = Catidad producida en el país A del bien 1</t>
  </si>
  <si>
    <t>Pa1b = Precio en el país A del bien 1 proveniente del país B</t>
  </si>
  <si>
    <t>EXa= EXa1b + EXa1c = Exportaciones totales del país A</t>
  </si>
  <si>
    <t>Pa1c = Precio en el país A del bien 1 proveniente del país C</t>
  </si>
  <si>
    <t>IMa= IMa1b + IMa1c = Importaciones totales del país A</t>
  </si>
  <si>
    <t>DISTRIBUCION DE LA FUERZA DE TRABAJO DEL PAIS A</t>
  </si>
  <si>
    <t>DISTRIBUCION DE LA FUERZA DE TRABAJO DEL PAIS B</t>
  </si>
  <si>
    <t>DISTRIBUCION DE LA FUERZA DE TRABAJO DEL PAIS C</t>
  </si>
  <si>
    <t>FT1a = Proporción Fuerza trabajo produciendo el bien 1 en el país A</t>
  </si>
  <si>
    <t>FT1b = Proporción Fuerza trabajo produciendo el bien 1 en el país B</t>
  </si>
  <si>
    <t>FT1c = Proporción Fuerza trabajo produciendo el bien 1 en el país C</t>
  </si>
  <si>
    <t>FT2a = Proporción Fuerza trabajo produciendo el bien 2 en el país A</t>
  </si>
  <si>
    <t>FT2b = Proporción Fuerza trabajo produciendo el bien 2 en el país B</t>
  </si>
  <si>
    <t>FT2c = Proporción Fuerza trabajo produciendo el bien 2 en el país C</t>
  </si>
  <si>
    <t>FT3a = Proporción Fuerza trabajo produciendo el bien 3 en el país A</t>
  </si>
  <si>
    <t>FT3b = Proporción Fuerza trabajo produciendo el bien 3 en el país B</t>
  </si>
  <si>
    <t>FT3c = Proporción Fuerza trabajo produciendo el bien 3 en el país C</t>
  </si>
  <si>
    <t>FT4a = Proporción Fuerza trabajo produciendo el bien 4 en el país A</t>
  </si>
  <si>
    <t>FT4b = Proporción Fuerza trabajo produciendo el bien 4 en el país B</t>
  </si>
  <si>
    <t>FT4c = Proporción Fuerza trabajo produciendo el bien 4 en el país C</t>
  </si>
  <si>
    <t>Qa1=Na1/Za1</t>
  </si>
  <si>
    <t>VPa1=Pa1*Qa1</t>
  </si>
  <si>
    <t>Wa</t>
  </si>
  <si>
    <t>Na2=FT2a*Na</t>
  </si>
  <si>
    <t>Qa2=Na2/Za2</t>
  </si>
  <si>
    <t>VPa2=Pa2*Qa2</t>
  </si>
  <si>
    <t>Pa2c=Pc2*TCac</t>
  </si>
  <si>
    <t>Pa2b=Pb2*TCab</t>
  </si>
  <si>
    <t>Qa3=Na3/Za3</t>
  </si>
  <si>
    <t>VPa3=Pa3*Qa3</t>
  </si>
  <si>
    <t>Pa3c=Pc3*TCac</t>
  </si>
  <si>
    <t>Pa3b=Pb3*TCab</t>
  </si>
  <si>
    <t>Na4=FT4a*Na</t>
  </si>
  <si>
    <t>Qa4=Na4/Za4</t>
  </si>
  <si>
    <t>VPa4=Pa4*Qa4</t>
  </si>
  <si>
    <t>Pa4c=Pc4*TCac</t>
  </si>
  <si>
    <t>Pa4b=Pb4*TCab</t>
  </si>
  <si>
    <t xml:space="preserve">  </t>
  </si>
  <si>
    <t>Nb1=FT1b*Nb</t>
  </si>
  <si>
    <t>Qb1=Nb1/Zb1</t>
  </si>
  <si>
    <t>VPb1=Pb1*Qb1</t>
  </si>
  <si>
    <t>Pb1c=Pc1*TCbc</t>
  </si>
  <si>
    <t>Wb</t>
  </si>
  <si>
    <t>Pb1a=Pa1*TCba</t>
  </si>
  <si>
    <t>Nb2=FT2b*Nb</t>
  </si>
  <si>
    <t>Qb2=Nb2/Zb2</t>
  </si>
  <si>
    <t>VPb2=Pb2*Qb2</t>
  </si>
  <si>
    <t>Pb2c=Pc2*TCbc</t>
  </si>
  <si>
    <t>Wb2</t>
  </si>
  <si>
    <t>Pb2a=Pa2*TCba</t>
  </si>
  <si>
    <t>US$ TMab2=Min(VPa2, VPb2*TCab)</t>
  </si>
  <si>
    <t>US$ TMbc2=Min(VPb2*TCab, VPc2*TCac)</t>
  </si>
  <si>
    <t>Qb3=Nb3/Zb3</t>
  </si>
  <si>
    <t>VPb3=Pb3*Qb3</t>
  </si>
  <si>
    <t>Pb3c=Pc3*TCbc</t>
  </si>
  <si>
    <t>Wb3</t>
  </si>
  <si>
    <t>Pb3a=Pa3*TCba</t>
  </si>
  <si>
    <t>US$ TMab3=Min(VPa3, VPb3*TCab)</t>
  </si>
  <si>
    <t>US$ TMbc3=Min(VPb3*TCab, VPc3*TCac)</t>
  </si>
  <si>
    <t>Nb4=FT4b*Nb</t>
  </si>
  <si>
    <t>Qb4=Nb4/Zb4</t>
  </si>
  <si>
    <t>VPb4=Pb4*Qb4</t>
  </si>
  <si>
    <t>Pb4c=Pc4*TCbc</t>
  </si>
  <si>
    <t>Zb4</t>
  </si>
  <si>
    <t>Wb4</t>
  </si>
  <si>
    <t>Pb4a=Pa4*TCba</t>
  </si>
  <si>
    <t>US$ TMab4=Min(VPa4, VPb4*TCab)</t>
  </si>
  <si>
    <t>US$ TMbc4=Min(VPb4*TCab, VPc4*TCac)</t>
  </si>
  <si>
    <t>Nc1=FT1c*Nc</t>
  </si>
  <si>
    <t>Qc1=Nc1/Zc1</t>
  </si>
  <si>
    <t>VPc1=Pc1*Qc1</t>
  </si>
  <si>
    <t>Pc1b=Pb1*TCcb</t>
  </si>
  <si>
    <t>Wc</t>
  </si>
  <si>
    <t>Pc1a=Pa1*TCca</t>
  </si>
  <si>
    <t>US$ TMac1=Min(VPa1, VPc1*TCac)</t>
  </si>
  <si>
    <t>Nc2=FT2c*Nc</t>
  </si>
  <si>
    <t>Qc2=Nc2/Zc2</t>
  </si>
  <si>
    <t>VPc2=Pc2*Qc2</t>
  </si>
  <si>
    <t>Pc2b=Pb2*Tccb</t>
  </si>
  <si>
    <t>Pc2a=Pa2*TCca</t>
  </si>
  <si>
    <t>US$ TMac2=Min(VPa2, VPc2*TCac)</t>
  </si>
  <si>
    <t>Qc3=Nc3/Zc3</t>
  </si>
  <si>
    <t>VPc3=Pc3*Qc3</t>
  </si>
  <si>
    <t>Pc3b=Pb3*Tccb</t>
  </si>
  <si>
    <t>Pc3a=Pa3*TCca</t>
  </si>
  <si>
    <t>US$ TMac3=Min(VPa3, VPc3*TCac)</t>
  </si>
  <si>
    <t>Nc4=FT4c*Nc</t>
  </si>
  <si>
    <t>Qc4=Nc4/Zc4</t>
  </si>
  <si>
    <t>VPc4=Pc4*Qc4</t>
  </si>
  <si>
    <t>Pc4b=Pb4*Tccb</t>
  </si>
  <si>
    <t>Pc4a=Pa4*TCca</t>
  </si>
  <si>
    <t>US$ TMac4=Min(VPa4, VPc4*TCac)</t>
  </si>
  <si>
    <t>US$ BCba1 = (EXb1a - IMb1a)</t>
  </si>
  <si>
    <t>US$ BCbc1 = (EXb1c - IMb1c)</t>
  </si>
  <si>
    <t>US$ BCba2 = (EXb2a - IMb2a)</t>
  </si>
  <si>
    <t>US$ BCbc2 = (EXb2c - IMb2c)</t>
  </si>
  <si>
    <t>US$ BCba3 = (EXb3a - IMb3a)</t>
  </si>
  <si>
    <t>US$ BCbc3 = (EXb3c - IMb3c)</t>
  </si>
  <si>
    <t>US$ BCba4 = (EXb4a - IMb4a)</t>
  </si>
  <si>
    <t>US$ BCbc4 = (EXb4c - IMb4c)</t>
  </si>
  <si>
    <t>US$ BCca1 = (EXc1a - IMc1a)</t>
  </si>
  <si>
    <t>US$ BCcb1 = (EXc1b - IMc1b)</t>
  </si>
  <si>
    <t>US$ BCca2 = (EXc2a - IMc2a)</t>
  </si>
  <si>
    <t>US$ BCcb2 = (EXc2b - IMc2b)</t>
  </si>
  <si>
    <t>US$ BCca3 = (EXc3a - IMc3a)</t>
  </si>
  <si>
    <t>US$ BCcb3 = (EXc3b - IMc3b)</t>
  </si>
  <si>
    <t>US$ BCca4 = (EXc4a - IMc4a)</t>
  </si>
  <si>
    <t>US$ BCcb4 = (EXc4b - IMc4b)</t>
  </si>
  <si>
    <t>EXc3b=IMb3c</t>
  </si>
  <si>
    <t>US$ EXb1a=IMa1b</t>
  </si>
  <si>
    <t>US$ EXb1c=IMc1b</t>
  </si>
  <si>
    <t>US$ EXb2a=IMa2b</t>
  </si>
  <si>
    <t>US$ EXb2c=IMc2b</t>
  </si>
  <si>
    <t>US$ EXb3a=IMa3b</t>
  </si>
  <si>
    <t>US$ EXb3c=IMc3b</t>
  </si>
  <si>
    <t>US$ EXb4a=IMa4b</t>
  </si>
  <si>
    <t>US$ EXb4c=IMc4b</t>
  </si>
  <si>
    <t>US$ EXc1a=IMa1c</t>
  </si>
  <si>
    <t>US$ EXc1b=IMb1c</t>
  </si>
  <si>
    <t>US$ EXc2a=IMa2c</t>
  </si>
  <si>
    <t>US$ EXc3a=IMa3c</t>
  </si>
  <si>
    <t>US$ EXc4a=IMa4c</t>
  </si>
  <si>
    <t>US$ EXc4b=IMb4c</t>
  </si>
  <si>
    <t>US$ TMca2=Min(VPc2*TCac, VPa2)</t>
  </si>
  <si>
    <t>US$ TMca1=Min(VPc1*TCac, VPa1)</t>
  </si>
  <si>
    <t>US$ TMca3=Min(VPc3*TCac, VPa3)</t>
  </si>
  <si>
    <t>US$ TMcb3=Min(VPc3*TCac, VPb3*TCab)</t>
  </si>
  <si>
    <t>US$ TMba2=Min(VPb2*Tcab, VPa2)</t>
  </si>
  <si>
    <t>US$ TMba3=Min(VPb3*Tcab, VPa3)</t>
  </si>
  <si>
    <t>US$ TMab1=Min(VPa1, VPb1*TCab)</t>
  </si>
  <si>
    <t>US$ IMa1b=IF((Pa1-(1-PR1ab)(1+AR1a)Pb1*TCab)/((Pa1+(1-PR1ab)(1+AR1a)Pb1*TCab)/2)&gt;0, ((Pa1-(1-PR1ab)(1+AR1a)Pb1*TCab)/((Pa1+(1-PR1ab)(1+AR1a)Pb1*TCab)/2))TMab1, 0) = Importaciones del pais A del bien 1 provenientes del pais B</t>
  </si>
  <si>
    <t>US$ EXa1b=IMb1a</t>
  </si>
  <si>
    <t>US$ BCab1 = (EXa1b - IMa1b)</t>
  </si>
  <si>
    <t>US$ BCac1 = (EXa1c - IMa1c)</t>
  </si>
  <si>
    <t>US$ EXa1c=IMc1a</t>
  </si>
  <si>
    <t>US$ IMa1c=IF((Pa1-(1-PR1ac)(1+AR1a)Pc1*TCac)/((Pa1+(1-PR1ac)(1+AR1a)Pc1*TCac)/2)&gt;0, ((Pa1-(1-PR1ac)(1+AR1a)Pc1*TCac)/((Pa1+(1-PR1ac)(1+AR1a)Pc1*TCac)/2))TMac1,0) =Importaciones del pais A del bien 1 provenientes del pais C</t>
  </si>
  <si>
    <t>US$ BCab2 = (EXa2b - IMa2b)</t>
  </si>
  <si>
    <t>US$ EXa2b=IMb2a</t>
  </si>
  <si>
    <t>US$ BCac2 = (EXa2c - IMa2c)</t>
  </si>
  <si>
    <t>US$ EXa2c=IMc2a</t>
  </si>
  <si>
    <t>US$ IMa2c=IF((Pa2-(1-PR2ac)(1+AR2a)Pc2*TCac)/((Pa2+(1-PR2ac)(1+AR2a)Pc2*TCac)/2)&gt;0, ((Pa2-(1-PR2ac)(1+AR2a)Pc2*TCac)/((Pa2+(1-PR2ac)(1+AR2a)Pc2*TCac)/2))TMac2,0) =Importaciones del pais A del bien 2 provenientes del pais C</t>
  </si>
  <si>
    <t>US$ BCab3 = (EXa3b - IMa3b)</t>
  </si>
  <si>
    <t>US$ EXa3b=IMb3a</t>
  </si>
  <si>
    <t>US$ BCac3 = (EXa3c - IMa3c)</t>
  </si>
  <si>
    <t>US$ EXa3c=IMc3a</t>
  </si>
  <si>
    <t>US$ BCab4 = (EXa4b - IMa4b)</t>
  </si>
  <si>
    <t>US$ EXa4b=IMb4a</t>
  </si>
  <si>
    <t>US$ BCac4 = (EXa4c - IMa4c)</t>
  </si>
  <si>
    <t>US$ EXa4c=IMc4a</t>
  </si>
  <si>
    <t>US$ IMa4c=IF((Pa4-(1-PR4ac)(1+AR4a)Pc4*TCac)/((Pa4+(1-PR4ac)(1+AR4a)Pc4*TCac)/2)&gt;0, ((Pa4-(1-PR4ac)(1+AR4a)Pc4*TCac)/((Pa4+(1-PR4ac)(1+AR4a)Pc4*TCac)/2))TMac4,0) =Importaciones del pais A del bien 4 provenientes del pais C</t>
  </si>
  <si>
    <t>Ecuación 8.7 que Define la Balanza Comercial Del País A (Estaos Unidos) con Todos los Demás Países (BCa.bc)</t>
  </si>
  <si>
    <t>Ecuación 8.8 que Define la Balanza Comercial Del País B (México) con Todos los Demás Países (BCb.ac)</t>
  </si>
  <si>
    <t>Ecuación 8.9 que Define la Balanza Comercial Del País C (Canadá) con Todos los Demás Países (BCc.ab)</t>
  </si>
  <si>
    <t>US$ IMb4c=IF((Pb4-(1-PR4bc)(1+AR4b)Pc4*TCbc)/((Pb4+(1-PR4bc)(1+AR4b)Pc4*TCbc)/2)&gt;0, ((Pb4-(1-PR4bc)(1+AR4b)Pc4*TCbc)/((Pb4+(1-PR4bc)(1+AR4b)Pc4*TCbc)/2))US$ TMbc4), 0)=Importaciones del pais B del bien 4 provenientes del pais C</t>
  </si>
  <si>
    <t>US$ IMc1b=IF((Pc1-(1-PR1cb)(1+AR1c)Pb1*TCcb)/((Pc1+(1-PR1cb)(1+AR1c)Pb1*TCcb )/2)&gt;0, ((Pc1-(1-PR1cb)(1+AR1c)Pb1*TCcb)/((Pc1+(1-PR1cb)(1+AR1c)Pb1*TCcb )/2))US$ TMcb1), 0)=Importaciones del pais C del bien 1 provenientes del paisB</t>
  </si>
  <si>
    <t>US$ IMc1a=IF((Pc1-(1-PR1ca)(1+AR1c)Pa1*TCca)/((Pc1+(1-PR1ca)(1+AR1c)Pa1*TCca)/2)&gt;0, ((Pc1-(1-PR1ca)(1+AR1c)Pa1*TCca)/((Pc1+(1-PR1ca)(1+AR1c)Pa1*TCca)/2))US$ TMac1, 0)=Importaciones del pais C del bien 1 provenientes del pais A</t>
  </si>
  <si>
    <t>US$ IMc2a=IF((Pc2-(1-PR2ca)(1+AR2c)Pa2*TCca)/((Pc2+(1-PR2ca)(1+AR2c)Pa2*TCca)/2)&gt;0, ((Pc2-(1-PR2ca)(1+AR2c)Pa2*TCca)/((Pc2+(1-PR2ca)(1+AR2c)Pa2*TCca)/2))US$ TMac2, 0)=Importaciones del pais C del bien 2 provenientes del pais A</t>
  </si>
  <si>
    <t>US$ IMc2b=IF((Pc2-(1-PR2cb)(1+AR2c)Pb2*TCcb)/((Pc2+(1-PR2cb)(1+AR2c)Pb2*TCcb )/2)&gt;0, ((Pc2-(1-PR2cb)(1+AR2c)Pb2*TCcb)/((Pc2+(1-PR2cb)(1+AR2c)Pb2*TCcb )/2))US$ TMcb2), 0)=Importaciones del pais C del bien 2 provenientes del paisB</t>
  </si>
  <si>
    <t>US$ IMc3b=IF((Pc3-(1-PR3cb)(1+AR3c)Pb3*TCcb)/((Pc3+(1-PR3cb)(1+AR3c)Pb3*TCcb )/2)&gt;0, ((Pc3-(1-PR3cb)(1+AR3c)Pb3*TCcb)/((Pc3+(1-PR3cb)(1+AR3c)Pb3*TCcb )/2))US$ TMcb3), 0)=Importaciones del pais C del bien 3 provenientes del paisB</t>
  </si>
  <si>
    <t>US$ IMc4b=IF((Pc4-(1-PR4cb)(1+AR4c)Pb4*TCcb)/((Pc4+(1-PR4cb)(1+AR4c)Pb4*TCcb )/2)&gt;0, ((Pc4-(1-PR4cb)(1+AR4c)Pb4*TCcb)/((Pc4+(1-PR4cb)(1+AR4c)Pb4*TCcb )/2))US$ TMcb4), 0)=Importaciones del pais C del bien 4 provenientes del paisB</t>
  </si>
  <si>
    <t>US$ IMa2b=IF((Pa2-(1-PR2ab)(1+AR2a)Pb2*TCab)/((Pa2+(1-PR2ab)(1+AR2a)Pb2*TCab)/2)&gt;0, ((Pa2-(1-PR2ab)(1+AR2a)Pb2*TCab)/((Pa2+(1-PR2ab)(1+AR2a)Pb2*TCab)/2))TMab2, 0)  = Importaciones del pais A del bien 2 provenientes del pais B</t>
  </si>
  <si>
    <t>US$ IMa3b=IF((Pa3-(1-PR3ab)(1+AR3a)Pb3*TCab)/((Pa3+(1-PR3ab)(1+AR3a)Pb3*TCab)/2)&gt;0, ((Pa3-(1-PR3ab)(1+AR3a)Pb3*TCab)/((Pa3+(1-PR3ab)(1+AR3a)Pb3*TCab)/2))TMab3, 0) = Importaciones del pais A del bien 3 provenientes del pais B</t>
  </si>
  <si>
    <t>US$ IMa3c=IF((Pa3-(1-PR3ac)(1+AR3a)Pc3*TCac)/((Pa3+(1-PR3ac)(1+AR3a)Pc3*TCac)/2)&gt;0, ((Pa3-(1-PR3ac)(1+AR3a)Pc3*TCac)/((Pa3+(1-PR3ac)(1+AR3a)Pc3*TCac)/2))TMac3,0) =Importaciones del pais A del bien 3 provenientes del pais C</t>
  </si>
  <si>
    <t>US$ IMb1a=IF((Pb1-(1-PR1ba)(1+AR1b)Pa1*TCba)/((Pb1-(1-PR1ba)(1+AR1b)Pa1*TCba)/2)&gt;0, ((Pb1-(1-PR1ba)(1+AR1b)Pa1*TCba)/((Pb1-(1-PR1ba)(1+AR1b)Pa1*TCba)/2))US$ TMab1), 0) =Importaciones del pais B del bien 1 provenientes del pais A</t>
  </si>
  <si>
    <t>US$ IMb2a=IF((Pb2-(1-PR2ba)(1+AR2b)Pa2*TCba)/((Pb2-(1-PR2ba)(1+AR2b)Pa2*TCba)/2)&gt;0, ((Pb2-(1-PR2ba)(1+AR2b)Pa2*TCba)/((Pb2-(1-PR2ba)(1+AR2b)Pa2*TCba)/2))US$ TMab2), 0) =Importaciones del pais B del bien 2 provenientes del pais A</t>
  </si>
  <si>
    <t>US$ IMb3a=IF((Pb3-(1-PR3ba)(1+AR3b)Pa3*TCba)/((Pb3-(1-PR3ba)(1+AR3b)Pa3*TCba)/2)&gt;0, ((Pb3-(1-PR3ba)(1+AR3b)Pa3*TCba)/((Pb3-(1-PR3ba)(1+AR3b)Pa3*TCba)/2))US$ TMab3), 0) =Importaciones del pais B del bien 3 provenientes del pais A</t>
  </si>
  <si>
    <t>US$ IMb4a=IF((Pb4-(1-PR4ba)(1+AR4b)Pa4*TCba)/((Pb4-(1-PR4ba)(1+AR4b)Pa4*TCba)/2)&gt;0, ((Pb4-(1-PR4ba)(1+AR4b)Pa4*TCba)/((Pb4-(1-PR4ba)(1+AR4b)Pa4*TCba)/2))US$ TMab4), 0) =Importaciones del pais B del bien 4 provenientes del pais A</t>
  </si>
  <si>
    <t>US$ IMb3c=IF((Pb3-(1-PR3bc)(1+AR3b)Pc3*TCbc)/((Pb3+(1-PR3bc)(1+AR3b)Pc3*TCbc)/2)&gt;0, ((Pb3-(1-PR3bc)(1+AR3b)Pc3*TCbc)/((Pb3+(1-PR3bc)(1+AR3b)Pc3*TCbc)/2))US$ TMbc3), 0) =Importaciones del pais B del bien 3 provenientes del pais C</t>
  </si>
  <si>
    <t>US$ IMb1c=IF((Pb1-(1-PR1bc)(1+AR1b)Pc1*TCbc)/((Pb1+(1-PR1bc)(1+AR1b)Pc1*TCbc)/2)&gt;0, ((Pb1-(1-PR1bc)(1+AR1b)Pc1*TCbc)/((Pb1+(1-PR1bc)(1+AR1b)Pc1*TCbc)/2))US$ TMbc1), 0) =Importaciones del pais B del bien 1 provenientes del pais C</t>
  </si>
  <si>
    <t>US$ IMb2c=IF((Pb2-(1-PR2bc)(1+AR2b)Pc2*TCbc)/((Pb2+(1-PR2bc)(1+AR2b)Pc2*TCbc)/2)&gt;0, ((Pb2-(1-PR2bc)(1+AR2b)Pc2*TCbc)/((Pb2+(1-PR2bc)(1+AR2b)Pc2*TCbc)/2))US$ TMbc2), 0) =Importaciones del pais B del bien 2 provenientes del pais C</t>
  </si>
  <si>
    <t>US$ TMcb1=Min(VPc1*TCac, VPb1*TCab)</t>
  </si>
  <si>
    <t>US$ TMcb2=Min(VPc2*TCac, VPb2*TCab)</t>
  </si>
  <si>
    <t>US$ TMca4=Min(VPc4*TCac, VPa4)</t>
  </si>
  <si>
    <t>US$ TMcb4=Min(VPc4*TCac, VPb4*TCab)</t>
  </si>
  <si>
    <t>DISTRIBUCION DE LA FUERZA DE TRABAJO</t>
  </si>
  <si>
    <t>PREFERECIAS DE LOS CONSUMIDORES y TASAS ARANCELARIAS</t>
  </si>
  <si>
    <t>US$ EXc2b=IMb2c</t>
  </si>
  <si>
    <t xml:space="preserve">Se puede alcanzar el equilibrio en las tres ecuaciones de la Sección A correspondientes a la balanza comercial de los tres paises A, B y C cuando en esta Seccion F </t>
  </si>
  <si>
    <r>
      <t>Na1=FT</t>
    </r>
    <r>
      <rPr>
        <b/>
        <sz val="12"/>
        <color theme="1"/>
        <rFont val="Calibri"/>
        <family val="2"/>
      </rPr>
      <t>1a*Na</t>
    </r>
  </si>
  <si>
    <r>
      <t>Na3=FT</t>
    </r>
    <r>
      <rPr>
        <b/>
        <sz val="12"/>
        <color theme="1"/>
        <rFont val="Calibri"/>
        <family val="2"/>
      </rPr>
      <t>3a*Na</t>
    </r>
  </si>
  <si>
    <r>
      <t>Nb3=FT</t>
    </r>
    <r>
      <rPr>
        <b/>
        <sz val="12"/>
        <color theme="1"/>
        <rFont val="Calibri"/>
        <family val="2"/>
      </rPr>
      <t>3b*Nb</t>
    </r>
  </si>
  <si>
    <r>
      <t>Nc3=FT</t>
    </r>
    <r>
      <rPr>
        <b/>
        <sz val="12"/>
        <color theme="1"/>
        <rFont val="Calibri"/>
        <family val="2"/>
      </rPr>
      <t>3c*Nc</t>
    </r>
  </si>
  <si>
    <r>
      <t>Na1 = P</t>
    </r>
    <r>
      <rPr>
        <b/>
        <sz val="12"/>
        <color theme="1"/>
        <rFont val="Calibri"/>
        <family val="2"/>
      </rPr>
      <t>R1a*Na</t>
    </r>
    <r>
      <rPr>
        <b/>
        <sz val="11"/>
        <color theme="1"/>
        <rFont val="Calibri"/>
        <family val="2"/>
      </rPr>
      <t xml:space="preserve"> = Población del país A dedicada a la producción del bien 1</t>
    </r>
  </si>
  <si>
    <t xml:space="preserve">BCb.ac  =  BCba1 + BCba2 + BCba3 + BCba4 + BCbc1 + BCbc2 + BCbc3 + BCbca4 </t>
  </si>
  <si>
    <t xml:space="preserve">BCa.bc  =  BCab1 + BCab2 + BCab3 + BCab4 + BCac1 + BCac2 + BCac3 + BCac4 </t>
  </si>
  <si>
    <t>US$ IMa4b=IF((Pa4-(1-PR4ab)(1+AR4a)Pb4*TCab)/((Pa4+(1-PR4ab)(1+AR4a)Pb4*TCab)/2)&gt;0, ((Pa4-(1-PR4ab)(1+AR4a)Pb4*TCab)/((Pa4+(1-PR4ab)(1+AR4a)Pb4*TCab)/2))TMab4, 0) = Importaciones del pais A del bien 4 provenientes del pais B</t>
  </si>
  <si>
    <t>US$ IMc3a=IF((Pc3-(1-PR3ca)(1+AR3c)Pa3*TCca)/((Pc3+(1-PR3ca)(1+AR3c)Pa3*TCca)/2)&gt;0, ((Pc3-(1-PR3ca)(1+AR3c)Pa3*TCca)/((Pc3+(1-PR3ca)(1+AR3c)Pa3*TCca)/2))US$ TMac3, 0)=Importaciones del pais C del bien 3 provenientes del pais A</t>
  </si>
  <si>
    <t>US$ IMc4a=IF((Pc4-(1-PR4ca)(1+AR4c)Pa4*TCca)/((Pc4+(1-PR4ca)(1+AR4c)Pa4*TCca)/2)&gt;0, ((Pc4-(1-PR4ca)(1+AR4c)Pa4*TCca)/((Pc4+(1-PR4ca)(1+AR4c)Pa4*TCca)/2))US$ TMac4, 0)=Importaciones del pais C del bien 4 provenientes del pais A</t>
  </si>
  <si>
    <t>US$ BCa.bc = (Exa - Ima)</t>
  </si>
  <si>
    <t>US$ BCb.ac = (EXb - IMb)</t>
  </si>
  <si>
    <t>US$ BCc.ab = (EXc - IMc)</t>
  </si>
  <si>
    <t>US$ TMba1=Min(VPb1*TCab, VPa1)</t>
  </si>
  <si>
    <t>US$ TMbc1=Min(VPb1*TCab, VPc1*TCac)</t>
  </si>
  <si>
    <t>US$ TMba4=Min(VPb4*Tcab, VPa4)</t>
  </si>
  <si>
    <t>TCbc = TCac/TCab = Tasa de cambio no primaria y equivalente del país B con el país C</t>
  </si>
  <si>
    <t>TCcb = TCab/TCac = Tasa de cambio no primaria y equivalente del país C con el país B</t>
  </si>
  <si>
    <t>Wa = Salario en el país A por cada unidad de trabajo contratada = (OMa(1-MGa))/Na</t>
  </si>
  <si>
    <t>Wb = Salario en el país B por cada unidad de trabajo contratada = (OMb(1-MGb))/Nb</t>
  </si>
  <si>
    <t>Wc = Salario en el país C por cada unidad de trabajo contratada = (OMc(1-MGc))/Nc</t>
  </si>
  <si>
    <t>Pa1b=Pb1*TCab</t>
  </si>
  <si>
    <t>Pa1c=Pc1*TCac</t>
  </si>
  <si>
    <t>Ga1 = Ganancia en el país A correspondienete al bien 1 por cada unidad producida = (OMa(MGa)(FTa1))/Qa1</t>
  </si>
  <si>
    <t>Pa1=Wa*Za1 + Ga1</t>
  </si>
  <si>
    <t>Ga1</t>
  </si>
  <si>
    <t>Pa2=Wa*Za2 + Ga2</t>
  </si>
  <si>
    <t>Pa3=Wa*Za3 + Ga3</t>
  </si>
  <si>
    <t>Pa4=Wa*Za4 + Ga4</t>
  </si>
  <si>
    <t>Ga2 = Ganancia en el país A correspondienete al bien 2 por cada unidad producida = (OMa(MGa)(FTa2))/Qa2</t>
  </si>
  <si>
    <t>Ga3 = Ganancia en el país A correspondienete al bien 3 por cada unidad producida = (OMa(MGa)(FTa3))/Qa3</t>
  </si>
  <si>
    <t>Ga4 = Ganancia en el país A correspondienete al bien 4 por cada unidad producida = (OMa(MGa)(FTa4))/Qa4</t>
  </si>
  <si>
    <t>Gb1 = Ganancia en el país B correspondienete al bien 1 por cada unidad producida = (OMb(MGb)(FTb1))/Qb1</t>
  </si>
  <si>
    <t>Gb2 = Ganancia en el país B correspondienete al bien 2 por cada unidad producida = (OMb(MGb)(FTb2))/Qb2</t>
  </si>
  <si>
    <t>Gb3 = Ganancia en el país B correspondienete al bien 3 por cada unidad producida = (OMb(MGb)(FTb3))/Qb3</t>
  </si>
  <si>
    <t>Gb4 = Ganancia en el país B correspondienete al bien 4 por cada unidad producida = (OMb(MGb)(FTb4))/Qb4</t>
  </si>
  <si>
    <t>Gc1 = Ganancia en el país C correspondienete al bien 1 por cada unidad producida = (OMc(MGc)(FTc1))/Qc1</t>
  </si>
  <si>
    <t>Gc2 = Ganancia en el país C correspondienete al bien 2 por cada unidad producida = (OMc(MGc)(FTc2))/Qc2</t>
  </si>
  <si>
    <t>Gc3 = Ganancia en el país C correspondienete al bien 3 por cada unidad producida = (OMc(MGc)(FTc3))/Qc3</t>
  </si>
  <si>
    <t>Gc4 = Ganancia en el país C correspondienete al bien 4 por cada unidad producida = (OMc(MGc)(FTc4))/Qc4</t>
  </si>
  <si>
    <t>Pb1=Wb*Zb1 + Gb1</t>
  </si>
  <si>
    <t>Pb2=Wb2*Zb2 + Gb2</t>
  </si>
  <si>
    <t>Pb3=Wb3*Zb3 + Gb3</t>
  </si>
  <si>
    <t>Pb4=Wb4*Zb4 + Gb4</t>
  </si>
  <si>
    <t>Pc1=Wc1*Zc1 + Gc1</t>
  </si>
  <si>
    <t>Pc2=Wc2*Zc2+ Gc2</t>
  </si>
  <si>
    <t>Pc3=Wc3*Zc3 + Gc3</t>
  </si>
  <si>
    <t>Pc4=Wc4*Zc4 + Gc4</t>
  </si>
  <si>
    <t>Gc4</t>
  </si>
  <si>
    <t>Gc3</t>
  </si>
  <si>
    <t>Gc2</t>
  </si>
  <si>
    <t>Gc1</t>
  </si>
  <si>
    <t>Gb4</t>
  </si>
  <si>
    <t>Gb3</t>
  </si>
  <si>
    <t>Gb2</t>
  </si>
  <si>
    <t>Gb1</t>
  </si>
  <si>
    <t>Ga 4</t>
  </si>
  <si>
    <t>Ga3</t>
  </si>
  <si>
    <t>Ga2</t>
  </si>
  <si>
    <t>Hoja de Cálculo 3 - MODELO SIMULACION COMERCIO INTERNACIONAL DE 3 PAISES:</t>
  </si>
  <si>
    <t>SECCIÓN 3.1: BALANZAS COMERCIALES. ECUACIONES DEL MODELO</t>
  </si>
  <si>
    <t xml:space="preserve">SECCION 3.2: Determinación de las Balanza Comerciales BCabi y BCaci, de los precios, de los tamaños de los mercados y de las Exportaciones y las Importaciones del País A: ESTADOS UNIDOS </t>
  </si>
  <si>
    <t>SECCION 3.3: Determinación de las Balanza Comerciales BCbai y BCbci, de los precios, de los tamaños de los mercados y de las Exportaciones y las Importaciones del País B: MEXICO</t>
  </si>
  <si>
    <t>SECCION 3.4: Determinación de las Balanza Comerciales BCcai y BCcbi, de los precios, de los tamaños de los mercados y de las Exportaciones y las Importaciones del País C: CANADA</t>
  </si>
  <si>
    <t>SECCION 3.5: PARAMETROS DEL MODELO</t>
  </si>
  <si>
    <t xml:space="preserve"> SECCIÓN 3.6 Y 3.7: VARIABLES DEL MODELO. TASAS DE CAMBIO. LA SECCION F SON DETERMINADAS POR TANTEO DE LAS 2 TASAS DE CAMBIO PRIMARIAS </t>
  </si>
  <si>
    <t>SECCION 3.6: TASAS DE CAMBIO PRIMARIAS, CONTRA PRIMARIAS Y NO PRIMARIAS</t>
  </si>
  <si>
    <t>SECCION 3.7: TASAS DE CAMBIO INICIALES</t>
  </si>
  <si>
    <t>SECCIÓN 3.8: DEFINICIONES</t>
  </si>
  <si>
    <t>MGa = Margen de Ganancia Promedio en el país A</t>
  </si>
  <si>
    <t>MGb = Margen de Ganancia Promedio en el país B</t>
  </si>
  <si>
    <t>MGc = Margen de Ganancia Promedio en el país C</t>
  </si>
  <si>
    <t xml:space="preserve"> OFERTA MONETARIA OMi, MARGEN DE GANANCIA MGi, POBLACION Ni, SALARIOS Wi, GANANCIAS Gij, FUERZA DE TRABAJO FT, PREFERENCIAS CONSUMIDORES PR Y ARANCELES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</si>
</sst>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0"/>
    <numFmt numFmtId="165" formatCode="_(* #,##0.00_);_(* \(#,##0.00\);_(* \-??_);_(@_)"/>
    <numFmt numFmtId="166" formatCode="#,##0.000000"/>
    <numFmt numFmtId="167" formatCode="0.000000"/>
    <numFmt numFmtId="168" formatCode="_(* #,##0_);_(* \(#,##0\);_(* \-??_);_(@_)"/>
    <numFmt numFmtId="169" formatCode="_(* #,##0.000000_);_(* \(#,##0.000000\);_(* &quot;-&quot;??????_);_(@_)"/>
    <numFmt numFmtId="170" formatCode="#,##0.00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7E6E6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Border="0" applyProtection="0"/>
    <xf numFmtId="0" fontId="1" fillId="2" borderId="0" applyBorder="0" applyProtection="0"/>
  </cellStyleXfs>
  <cellXfs count="60">
    <xf numFmtId="0" fontId="0" fillId="0" borderId="0" xfId="0"/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165" fontId="3" fillId="0" borderId="0" xfId="1" applyFont="1"/>
    <xf numFmtId="4" fontId="3" fillId="0" borderId="0" xfId="0" applyNumberFormat="1" applyFont="1"/>
    <xf numFmtId="165" fontId="3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Border="1" applyAlignment="1" applyProtection="1">
      <alignment horizontal="center"/>
    </xf>
    <xf numFmtId="165" fontId="3" fillId="0" borderId="0" xfId="1" applyFont="1" applyBorder="1" applyAlignment="1" applyProtection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165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165" fontId="3" fillId="0" borderId="0" xfId="0" applyNumberFormat="1" applyFont="1"/>
    <xf numFmtId="165" fontId="3" fillId="0" borderId="0" xfId="1" applyFont="1" applyBorder="1" applyProtection="1"/>
    <xf numFmtId="165" fontId="3" fillId="0" borderId="1" xfId="1" applyFont="1" applyBorder="1" applyProtection="1"/>
    <xf numFmtId="164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 applyBorder="1"/>
    <xf numFmtId="2" fontId="3" fillId="0" borderId="1" xfId="0" applyNumberFormat="1" applyFont="1" applyBorder="1"/>
    <xf numFmtId="165" fontId="3" fillId="0" borderId="1" xfId="1" applyFont="1" applyBorder="1"/>
    <xf numFmtId="165" fontId="3" fillId="0" borderId="0" xfId="1" applyFont="1" applyBorder="1" applyAlignment="1" applyProtection="1"/>
    <xf numFmtId="165" fontId="3" fillId="0" borderId="0" xfId="1" quotePrefix="1" applyFont="1" applyBorder="1" applyAlignment="1" applyProtection="1"/>
    <xf numFmtId="4" fontId="3" fillId="0" borderId="4" xfId="0" applyNumberFormat="1" applyFont="1" applyBorder="1"/>
    <xf numFmtId="4" fontId="3" fillId="0" borderId="0" xfId="0" applyNumberFormat="1" applyFont="1" applyAlignme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8" fontId="3" fillId="0" borderId="0" xfId="1" applyNumberFormat="1" applyFont="1" applyBorder="1" applyProtection="1">
      <protection locked="0"/>
    </xf>
    <xf numFmtId="0" fontId="5" fillId="0" borderId="1" xfId="0" applyFont="1" applyBorder="1"/>
    <xf numFmtId="3" fontId="3" fillId="0" borderId="0" xfId="0" applyNumberFormat="1" applyFont="1" applyProtection="1">
      <protection locked="0"/>
    </xf>
    <xf numFmtId="165" fontId="3" fillId="0" borderId="0" xfId="1" applyFont="1" applyBorder="1"/>
    <xf numFmtId="3" fontId="3" fillId="0" borderId="0" xfId="0" applyNumberFormat="1" applyFont="1"/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/>
    <xf numFmtId="166" fontId="3" fillId="0" borderId="0" xfId="0" applyNumberFormat="1" applyFont="1" applyProtection="1">
      <protection locked="0"/>
    </xf>
    <xf numFmtId="166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5" xfId="0" applyNumberFormat="1" applyFont="1" applyBorder="1"/>
    <xf numFmtId="2" fontId="3" fillId="0" borderId="0" xfId="0" applyNumberFormat="1" applyFont="1" applyAlignment="1">
      <alignment horizontal="left"/>
    </xf>
    <xf numFmtId="0" fontId="6" fillId="0" borderId="0" xfId="0" applyFont="1"/>
    <xf numFmtId="43" fontId="3" fillId="0" borderId="0" xfId="0" applyNumberFormat="1" applyFont="1"/>
    <xf numFmtId="2" fontId="6" fillId="0" borderId="0" xfId="0" applyNumberFormat="1" applyFont="1" applyAlignment="1">
      <alignment horizontal="left"/>
    </xf>
    <xf numFmtId="165" fontId="6" fillId="0" borderId="0" xfId="0" applyNumberFormat="1" applyFont="1"/>
    <xf numFmtId="2" fontId="6" fillId="0" borderId="0" xfId="0" applyNumberFormat="1" applyFont="1"/>
    <xf numFmtId="43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3" fillId="0" borderId="4" xfId="0" applyFont="1" applyBorder="1"/>
    <xf numFmtId="170" fontId="3" fillId="0" borderId="0" xfId="0" applyNumberFormat="1" applyFont="1" applyProtection="1">
      <protection locked="0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7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2424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600840</xdr:colOff>
      <xdr:row>6</xdr:row>
      <xdr:rowOff>68040</xdr:rowOff>
    </xdr:from>
    <xdr:to>
      <xdr:col>22</xdr:col>
      <xdr:colOff>203576</xdr:colOff>
      <xdr:row>9</xdr:row>
      <xdr:rowOff>11160</xdr:rowOff>
    </xdr:to>
    <xdr:pic>
      <xdr:nvPicPr>
        <xdr:cNvPr id="2" name="Picture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531520" y="1248840"/>
          <a:ext cx="2156400" cy="51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612360</xdr:colOff>
      <xdr:row>11</xdr:row>
      <xdr:rowOff>56520</xdr:rowOff>
    </xdr:from>
    <xdr:to>
      <xdr:col>22</xdr:col>
      <xdr:colOff>205016</xdr:colOff>
      <xdr:row>13</xdr:row>
      <xdr:rowOff>190080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543040" y="2202480"/>
          <a:ext cx="2146320" cy="51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600840</xdr:colOff>
      <xdr:row>16</xdr:row>
      <xdr:rowOff>68040</xdr:rowOff>
    </xdr:from>
    <xdr:to>
      <xdr:col>22</xdr:col>
      <xdr:colOff>207176</xdr:colOff>
      <xdr:row>19</xdr:row>
      <xdr:rowOff>33840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1531520" y="3179520"/>
          <a:ext cx="216000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5</xdr:row>
      <xdr:rowOff>147240</xdr:rowOff>
    </xdr:from>
    <xdr:to>
      <xdr:col>27</xdr:col>
      <xdr:colOff>39960</xdr:colOff>
      <xdr:row>9</xdr:row>
      <xdr:rowOff>148141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4776560" y="1125000"/>
          <a:ext cx="191916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10</xdr:row>
      <xdr:rowOff>136080</xdr:rowOff>
    </xdr:from>
    <xdr:to>
      <xdr:col>27</xdr:col>
      <xdr:colOff>39960</xdr:colOff>
      <xdr:row>14</xdr:row>
      <xdr:rowOff>148319</xdr:rowOff>
    </xdr:to>
    <xdr:pic>
      <xdr:nvPicPr>
        <xdr:cNvPr id="6" name="Picture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4776560" y="2079000"/>
          <a:ext cx="191916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612360</xdr:colOff>
      <xdr:row>15</xdr:row>
      <xdr:rowOff>11520</xdr:rowOff>
    </xdr:from>
    <xdr:to>
      <xdr:col>27</xdr:col>
      <xdr:colOff>41400</xdr:colOff>
      <xdr:row>20</xdr:row>
      <xdr:rowOff>33840</xdr:rowOff>
    </xdr:to>
    <xdr:pic>
      <xdr:nvPicPr>
        <xdr:cNvPr id="7" name="Picture 2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4776560" y="2919600"/>
          <a:ext cx="1920600" cy="98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578160</xdr:colOff>
      <xdr:row>5</xdr:row>
      <xdr:rowOff>136080</xdr:rowOff>
    </xdr:from>
    <xdr:to>
      <xdr:col>31</xdr:col>
      <xdr:colOff>590400</xdr:colOff>
      <xdr:row>9</xdr:row>
      <xdr:rowOff>136981</xdr:rowOff>
    </xdr:to>
    <xdr:pic>
      <xdr:nvPicPr>
        <xdr:cNvPr id="8" name="Picture 2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7857080" y="1113840"/>
          <a:ext cx="188100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589680</xdr:colOff>
      <xdr:row>10</xdr:row>
      <xdr:rowOff>136080</xdr:rowOff>
    </xdr:from>
    <xdr:to>
      <xdr:col>31</xdr:col>
      <xdr:colOff>601920</xdr:colOff>
      <xdr:row>14</xdr:row>
      <xdr:rowOff>148319</xdr:rowOff>
    </xdr:to>
    <xdr:pic>
      <xdr:nvPicPr>
        <xdr:cNvPr id="9" name="Pictur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7868600" y="2079000"/>
          <a:ext cx="188100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589680</xdr:colOff>
      <xdr:row>15</xdr:row>
      <xdr:rowOff>124560</xdr:rowOff>
    </xdr:from>
    <xdr:to>
      <xdr:col>32</xdr:col>
      <xdr:colOff>4680</xdr:colOff>
      <xdr:row>19</xdr:row>
      <xdr:rowOff>138240</xdr:rowOff>
    </xdr:to>
    <xdr:pic>
      <xdr:nvPicPr>
        <xdr:cNvPr id="10" name="Picture 2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7868600" y="3032640"/>
          <a:ext cx="1906560" cy="788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/>
  </sheetViews>
  <sheetFormatPr baseColWidth="10" defaultColWidth="8.83203125" defaultRowHeight="15" x14ac:dyDescent="0.2"/>
  <cols>
    <col min="1" max="1025" width="8.832031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275"/>
  <sheetViews>
    <sheetView tabSelected="1" topLeftCell="A5" zoomScale="112" zoomScaleNormal="112" workbookViewId="0">
      <pane ySplit="5640" topLeftCell="A246"/>
      <selection activeCell="N11" sqref="N11"/>
      <selection pane="bottomLeft" activeCell="A255" sqref="A255"/>
    </sheetView>
  </sheetViews>
  <sheetFormatPr baseColWidth="10" defaultColWidth="8.83203125" defaultRowHeight="15" x14ac:dyDescent="0.2"/>
  <cols>
    <col min="1" max="1" width="9.33203125" style="5" customWidth="1"/>
    <col min="2" max="2" width="7.33203125" style="3" customWidth="1"/>
    <col min="3" max="5" width="8.83203125" style="3" customWidth="1"/>
    <col min="6" max="6" width="5.6640625" style="3" customWidth="1"/>
    <col min="7" max="9" width="8.83203125" style="3" customWidth="1"/>
    <col min="10" max="10" width="14" style="3" customWidth="1"/>
    <col min="11" max="11" width="10.1640625" style="3" customWidth="1"/>
    <col min="12" max="12" width="8" style="3" customWidth="1"/>
    <col min="13" max="13" width="12.6640625" style="3" customWidth="1"/>
    <col min="14" max="17" width="8.83203125" style="3" customWidth="1"/>
    <col min="18" max="18" width="8.83203125" style="4" customWidth="1"/>
    <col min="19" max="19" width="9.1640625" style="3" customWidth="1"/>
    <col min="20" max="20" width="9.5" style="3" customWidth="1"/>
    <col min="21" max="1025" width="8.83203125" style="3" customWidth="1"/>
    <col min="1026" max="16384" width="8.83203125" style="3"/>
  </cols>
  <sheetData>
    <row r="2" spans="1:33" ht="16" thickBot="1" x14ac:dyDescent="0.25">
      <c r="A2" s="1" t="s">
        <v>392</v>
      </c>
      <c r="B2" s="2"/>
      <c r="C2" s="2"/>
      <c r="D2" s="2"/>
      <c r="E2" s="2"/>
      <c r="F2" s="2"/>
      <c r="G2" s="2"/>
      <c r="H2" s="2"/>
    </row>
    <row r="3" spans="1:33" x14ac:dyDescent="0.2">
      <c r="B3" s="5"/>
    </row>
    <row r="5" spans="1:33" ht="16" thickBot="1" x14ac:dyDescent="0.25">
      <c r="J5" s="2" t="s">
        <v>393</v>
      </c>
      <c r="K5" s="2"/>
      <c r="L5" s="2"/>
      <c r="M5" s="2"/>
      <c r="N5" s="2"/>
      <c r="O5" s="2"/>
    </row>
    <row r="6" spans="1:33" ht="16" thickBot="1" x14ac:dyDescent="0.25">
      <c r="C6" s="6" t="s">
        <v>305</v>
      </c>
      <c r="D6" s="2"/>
      <c r="E6" s="2"/>
      <c r="F6" s="2"/>
      <c r="G6" s="2"/>
      <c r="H6" s="2"/>
      <c r="I6" s="2"/>
      <c r="J6" s="2"/>
      <c r="K6" s="2"/>
      <c r="L6" s="2"/>
    </row>
    <row r="7" spans="1:33" x14ac:dyDescent="0.2">
      <c r="E7" s="3" t="s">
        <v>339</v>
      </c>
    </row>
    <row r="8" spans="1:33" x14ac:dyDescent="0.2">
      <c r="A8" s="7" t="s">
        <v>0</v>
      </c>
      <c r="B8" s="8" t="s">
        <v>1</v>
      </c>
      <c r="C8" s="7" t="s">
        <v>2</v>
      </c>
      <c r="D8" s="7" t="s">
        <v>3</v>
      </c>
      <c r="E8" s="7" t="s">
        <v>4</v>
      </c>
      <c r="F8" s="7" t="s">
        <v>3</v>
      </c>
      <c r="G8" s="7" t="s">
        <v>5</v>
      </c>
      <c r="H8" s="8" t="s">
        <v>3</v>
      </c>
      <c r="I8" s="7" t="s">
        <v>6</v>
      </c>
      <c r="J8" s="7" t="s">
        <v>3</v>
      </c>
      <c r="K8" s="7" t="s">
        <v>7</v>
      </c>
      <c r="L8" s="7" t="s">
        <v>3</v>
      </c>
      <c r="M8" s="7" t="s">
        <v>8</v>
      </c>
      <c r="N8" s="7" t="s">
        <v>3</v>
      </c>
      <c r="O8" s="7" t="s">
        <v>9</v>
      </c>
      <c r="P8" s="7" t="s">
        <v>3</v>
      </c>
      <c r="Q8" s="8" t="s">
        <v>10</v>
      </c>
      <c r="S8" s="7" t="s">
        <v>11</v>
      </c>
      <c r="W8" s="3" t="s">
        <v>12</v>
      </c>
      <c r="X8" s="7" t="s">
        <v>13</v>
      </c>
      <c r="AB8" s="3" t="s">
        <v>12</v>
      </c>
      <c r="AC8" s="7" t="s">
        <v>14</v>
      </c>
      <c r="AG8" s="3" t="s">
        <v>15</v>
      </c>
    </row>
    <row r="9" spans="1:33" x14ac:dyDescent="0.2">
      <c r="A9" s="7">
        <f>C9+E9+G9+I9+K9+M9+O9+Q9</f>
        <v>78.081929241832256</v>
      </c>
      <c r="B9" s="9" t="s">
        <v>1</v>
      </c>
      <c r="C9" s="10">
        <f>A37</f>
        <v>-19.571428571428591</v>
      </c>
      <c r="D9" s="11" t="s">
        <v>3</v>
      </c>
      <c r="E9" s="12">
        <f>A48</f>
        <v>-5.2025316455696258</v>
      </c>
      <c r="F9" s="11" t="s">
        <v>3</v>
      </c>
      <c r="G9" s="12">
        <f>A60</f>
        <v>53.608695652173886</v>
      </c>
      <c r="H9" s="9" t="s">
        <v>3</v>
      </c>
      <c r="I9" s="12">
        <f>A71</f>
        <v>35.739130434782595</v>
      </c>
      <c r="J9" s="11" t="s">
        <v>3</v>
      </c>
      <c r="K9" s="12">
        <f>C39</f>
        <v>-3.6746079113415884</v>
      </c>
      <c r="L9" s="9" t="s">
        <v>3</v>
      </c>
      <c r="M9" s="12">
        <f>C50</f>
        <v>-0.9992523279300104</v>
      </c>
      <c r="N9" s="11" t="s">
        <v>3</v>
      </c>
      <c r="O9" s="12">
        <f>C62</f>
        <v>10.909154166687356</v>
      </c>
      <c r="P9" s="9" t="s">
        <v>3</v>
      </c>
      <c r="Q9" s="12">
        <f>C73</f>
        <v>7.2727694444582385</v>
      </c>
    </row>
    <row r="10" spans="1:33" x14ac:dyDescent="0.2">
      <c r="B10" s="11"/>
      <c r="C10" s="13"/>
      <c r="D10" s="11"/>
      <c r="E10" s="13"/>
      <c r="F10" s="9"/>
      <c r="G10" s="13"/>
      <c r="H10" s="11"/>
      <c r="I10" s="13"/>
      <c r="J10" s="9"/>
      <c r="K10" s="13"/>
      <c r="L10" s="11"/>
      <c r="M10" s="13"/>
      <c r="N10" s="9"/>
      <c r="O10" s="13"/>
      <c r="P10" s="9"/>
      <c r="Q10" s="14"/>
    </row>
    <row r="11" spans="1:33" x14ac:dyDescent="0.2">
      <c r="C11" s="15" t="s">
        <v>306</v>
      </c>
      <c r="D11" s="16"/>
      <c r="E11" s="2"/>
      <c r="F11" s="16"/>
      <c r="G11" s="17"/>
      <c r="H11" s="18"/>
      <c r="I11" s="17"/>
      <c r="J11" s="16"/>
      <c r="K11" s="17"/>
      <c r="L11" s="9"/>
      <c r="M11" s="13"/>
      <c r="N11" s="11"/>
      <c r="O11" s="13"/>
      <c r="P11" s="9"/>
      <c r="Q11" s="13"/>
    </row>
    <row r="12" spans="1:33" x14ac:dyDescent="0.2">
      <c r="C12" s="5"/>
      <c r="D12" s="5"/>
      <c r="E12" s="3" t="s">
        <v>338</v>
      </c>
      <c r="F12" s="5"/>
      <c r="G12" s="5"/>
      <c r="I12" s="5"/>
      <c r="J12" s="5"/>
      <c r="K12" s="5"/>
      <c r="L12" s="5"/>
      <c r="M12" s="5"/>
      <c r="N12" s="5"/>
      <c r="O12" s="5"/>
    </row>
    <row r="13" spans="1:33" x14ac:dyDescent="0.2">
      <c r="A13" s="7" t="s">
        <v>16</v>
      </c>
      <c r="B13" s="7" t="s">
        <v>1</v>
      </c>
      <c r="C13" s="7" t="s">
        <v>17</v>
      </c>
      <c r="D13" s="7" t="s">
        <v>3</v>
      </c>
      <c r="E13" s="7" t="s">
        <v>18</v>
      </c>
      <c r="F13" s="7" t="s">
        <v>3</v>
      </c>
      <c r="G13" s="7" t="s">
        <v>19</v>
      </c>
      <c r="H13" s="8" t="s">
        <v>3</v>
      </c>
      <c r="I13" s="7" t="s">
        <v>20</v>
      </c>
      <c r="J13" s="7" t="s">
        <v>3</v>
      </c>
      <c r="K13" s="7" t="s">
        <v>21</v>
      </c>
      <c r="L13" s="7" t="s">
        <v>3</v>
      </c>
      <c r="M13" s="7" t="s">
        <v>22</v>
      </c>
      <c r="N13" s="7" t="s">
        <v>3</v>
      </c>
      <c r="O13" s="7" t="s">
        <v>23</v>
      </c>
      <c r="P13" s="7" t="s">
        <v>3</v>
      </c>
      <c r="Q13" s="8" t="s">
        <v>24</v>
      </c>
      <c r="S13" s="9" t="s">
        <v>25</v>
      </c>
      <c r="W13" s="3" t="s">
        <v>26</v>
      </c>
      <c r="X13" s="9" t="s">
        <v>27</v>
      </c>
      <c r="AB13" s="3" t="s">
        <v>26</v>
      </c>
      <c r="AC13" s="9" t="s">
        <v>28</v>
      </c>
      <c r="AG13" s="3" t="s">
        <v>29</v>
      </c>
    </row>
    <row r="14" spans="1:33" x14ac:dyDescent="0.2">
      <c r="A14" s="7">
        <f>C14+E14+G14+I14+K14+M14+O14+Q14</f>
        <v>-71.738621103592536</v>
      </c>
      <c r="B14" s="8" t="s">
        <v>1</v>
      </c>
      <c r="C14" s="19">
        <f>A86</f>
        <v>19.571428571428591</v>
      </c>
      <c r="E14" s="20">
        <f>A97</f>
        <v>5.2025316455696258</v>
      </c>
      <c r="G14" s="20">
        <f>A108</f>
        <v>-53.608695652173886</v>
      </c>
      <c r="I14" s="20">
        <f>A119</f>
        <v>-35.739130434782595</v>
      </c>
      <c r="K14" s="20">
        <f>C88</f>
        <v>2.5668833910181559</v>
      </c>
      <c r="M14" s="20">
        <f>C99</f>
        <v>0.65788971997918366</v>
      </c>
      <c r="O14" s="20">
        <f>C110</f>
        <v>-6.2337170067789645</v>
      </c>
      <c r="Q14" s="20">
        <f>C121</f>
        <v>-4.1558113378526427</v>
      </c>
      <c r="S14" s="8" t="s">
        <v>30</v>
      </c>
      <c r="X14" s="8" t="s">
        <v>30</v>
      </c>
      <c r="AC14" s="8" t="s">
        <v>30</v>
      </c>
    </row>
    <row r="15" spans="1:33" x14ac:dyDescent="0.2">
      <c r="C15" s="19"/>
      <c r="D15" s="11"/>
      <c r="E15" s="21"/>
      <c r="F15" s="11"/>
      <c r="G15" s="21"/>
      <c r="H15" s="9"/>
      <c r="I15" s="21"/>
      <c r="J15" s="11"/>
      <c r="K15" s="21"/>
      <c r="L15" s="9"/>
      <c r="M15" s="21"/>
      <c r="N15" s="11"/>
      <c r="O15" s="21"/>
      <c r="P15" s="9"/>
      <c r="Q15" s="21"/>
      <c r="S15" s="8" t="s">
        <v>30</v>
      </c>
      <c r="X15" s="8" t="s">
        <v>30</v>
      </c>
      <c r="AC15" s="8" t="s">
        <v>30</v>
      </c>
    </row>
    <row r="16" spans="1:33" x14ac:dyDescent="0.2">
      <c r="C16" s="15" t="s">
        <v>307</v>
      </c>
      <c r="D16" s="16"/>
      <c r="E16" s="2"/>
      <c r="F16" s="16"/>
      <c r="G16" s="22"/>
      <c r="H16" s="18"/>
      <c r="I16" s="22"/>
      <c r="J16" s="16"/>
      <c r="K16" s="22"/>
      <c r="L16" s="9"/>
      <c r="M16" s="21"/>
      <c r="N16" s="11"/>
      <c r="O16" s="21"/>
      <c r="P16" s="9"/>
      <c r="Q16" s="21"/>
      <c r="S16" s="8" t="s">
        <v>30</v>
      </c>
      <c r="X16" s="8" t="s">
        <v>30</v>
      </c>
      <c r="AC16" s="8" t="s">
        <v>30</v>
      </c>
    </row>
    <row r="17" spans="1:33" x14ac:dyDescent="0.2">
      <c r="C17" s="5"/>
      <c r="D17" s="5"/>
      <c r="E17" s="3" t="s">
        <v>31</v>
      </c>
      <c r="F17" s="5"/>
      <c r="G17" s="5"/>
      <c r="I17" s="5"/>
      <c r="J17" s="5"/>
      <c r="K17" s="5"/>
      <c r="L17" s="5"/>
      <c r="N17" s="5"/>
      <c r="O17" s="5"/>
      <c r="S17" s="8" t="s">
        <v>30</v>
      </c>
      <c r="X17" s="8" t="s">
        <v>30</v>
      </c>
      <c r="AC17" s="8" t="s">
        <v>30</v>
      </c>
    </row>
    <row r="18" spans="1:33" x14ac:dyDescent="0.2">
      <c r="A18" s="7" t="s">
        <v>32</v>
      </c>
      <c r="B18" s="7" t="s">
        <v>1</v>
      </c>
      <c r="C18" s="7" t="s">
        <v>33</v>
      </c>
      <c r="D18" s="7" t="s">
        <v>3</v>
      </c>
      <c r="E18" s="7" t="s">
        <v>34</v>
      </c>
      <c r="F18" s="7" t="s">
        <v>3</v>
      </c>
      <c r="G18" s="7" t="s">
        <v>35</v>
      </c>
      <c r="H18" s="8" t="s">
        <v>3</v>
      </c>
      <c r="I18" s="7" t="s">
        <v>36</v>
      </c>
      <c r="J18" s="7" t="s">
        <v>3</v>
      </c>
      <c r="K18" s="7" t="s">
        <v>37</v>
      </c>
      <c r="L18" s="7" t="s">
        <v>3</v>
      </c>
      <c r="M18" s="7" t="s">
        <v>38</v>
      </c>
      <c r="N18" s="7" t="s">
        <v>3</v>
      </c>
      <c r="O18" s="7" t="s">
        <v>39</v>
      </c>
      <c r="P18" s="7" t="s">
        <v>3</v>
      </c>
      <c r="Q18" s="8" t="s">
        <v>40</v>
      </c>
      <c r="S18" s="8" t="s">
        <v>41</v>
      </c>
      <c r="W18" s="3" t="s">
        <v>42</v>
      </c>
      <c r="X18" s="8" t="s">
        <v>43</v>
      </c>
      <c r="AB18" s="3" t="s">
        <v>44</v>
      </c>
      <c r="AC18" s="8" t="s">
        <v>45</v>
      </c>
      <c r="AG18" s="3" t="s">
        <v>44</v>
      </c>
    </row>
    <row r="19" spans="1:33" x14ac:dyDescent="0.2">
      <c r="A19" s="7">
        <f>C19+E19+G19+I19+K19+M19+O19+Q19</f>
        <v>-6.3433081382397321</v>
      </c>
      <c r="B19" s="8" t="s">
        <v>1</v>
      </c>
      <c r="C19" s="7">
        <f>A134</f>
        <v>3.6746079113415884</v>
      </c>
      <c r="D19" s="7" t="s">
        <v>3</v>
      </c>
      <c r="E19" s="12">
        <f>A145</f>
        <v>0.9992523279300104</v>
      </c>
      <c r="F19" s="7" t="s">
        <v>3</v>
      </c>
      <c r="G19" s="12">
        <f>A156</f>
        <v>-10.909154166687356</v>
      </c>
      <c r="H19" s="8" t="s">
        <v>3</v>
      </c>
      <c r="I19" s="12">
        <f>A168</f>
        <v>-7.2727694444582385</v>
      </c>
      <c r="J19" s="8" t="s">
        <v>3</v>
      </c>
      <c r="K19" s="12">
        <f>C136</f>
        <v>-2.5668833910181559</v>
      </c>
      <c r="L19" s="7" t="s">
        <v>3</v>
      </c>
      <c r="M19" s="12">
        <f>C147</f>
        <v>-0.65788971997918366</v>
      </c>
      <c r="N19" s="7" t="s">
        <v>3</v>
      </c>
      <c r="O19" s="12">
        <f>C158</f>
        <v>6.2337170067789645</v>
      </c>
      <c r="P19" s="8" t="s">
        <v>3</v>
      </c>
      <c r="Q19" s="12">
        <f>C170</f>
        <v>4.1558113378526427</v>
      </c>
    </row>
    <row r="20" spans="1:33" x14ac:dyDescent="0.2">
      <c r="A20" s="7"/>
      <c r="B20" s="8"/>
      <c r="C20" s="7"/>
      <c r="D20" s="7"/>
      <c r="E20" s="12"/>
      <c r="F20" s="7"/>
      <c r="G20" s="12"/>
      <c r="H20" s="8"/>
      <c r="I20" s="12"/>
      <c r="J20" s="8"/>
      <c r="K20" s="12"/>
      <c r="L20" s="7"/>
      <c r="M20" s="12"/>
      <c r="N20" s="7"/>
      <c r="O20" s="12"/>
      <c r="P20" s="8"/>
      <c r="Q20" s="12"/>
    </row>
    <row r="21" spans="1:33" x14ac:dyDescent="0.2">
      <c r="A21" s="7"/>
      <c r="C21" s="23"/>
      <c r="E21" s="24"/>
      <c r="F21" s="2" t="s">
        <v>46</v>
      </c>
      <c r="G21" s="2"/>
      <c r="H21" s="2"/>
      <c r="I21" s="24"/>
    </row>
    <row r="22" spans="1:33" x14ac:dyDescent="0.2">
      <c r="A22" s="7"/>
      <c r="C22" s="3" t="s">
        <v>47</v>
      </c>
      <c r="H22" s="3" t="s">
        <v>48</v>
      </c>
      <c r="M22" s="3" t="s">
        <v>49</v>
      </c>
    </row>
    <row r="23" spans="1:33" x14ac:dyDescent="0.2">
      <c r="A23" s="7"/>
      <c r="E23" s="3" t="s">
        <v>50</v>
      </c>
      <c r="J23" s="3" t="s">
        <v>51</v>
      </c>
      <c r="O23" s="3" t="s">
        <v>52</v>
      </c>
    </row>
    <row r="24" spans="1:33" x14ac:dyDescent="0.2">
      <c r="A24" s="7"/>
      <c r="C24" s="3" t="s">
        <v>53</v>
      </c>
      <c r="D24" s="3" t="s">
        <v>54</v>
      </c>
      <c r="E24" s="48" t="s">
        <v>343</v>
      </c>
      <c r="H24" s="3" t="s">
        <v>55</v>
      </c>
      <c r="I24" s="3" t="s">
        <v>56</v>
      </c>
      <c r="J24" s="48" t="s">
        <v>344</v>
      </c>
      <c r="M24" s="3" t="s">
        <v>57</v>
      </c>
      <c r="N24" s="3" t="s">
        <v>58</v>
      </c>
      <c r="O24" s="48" t="s">
        <v>345</v>
      </c>
    </row>
    <row r="25" spans="1:33" x14ac:dyDescent="0.2">
      <c r="A25" s="7"/>
      <c r="C25" s="20">
        <f>G37+G48+G60+G71+G39+G50+G62+G73</f>
        <v>107.52974969810207</v>
      </c>
      <c r="D25" s="20">
        <f>J37+J48+J60+J71+J39+J50+J62+J73</f>
        <v>29.447820456269813</v>
      </c>
      <c r="E25" s="25">
        <f>C25-D25</f>
        <v>78.081929241832256</v>
      </c>
      <c r="H25" s="20">
        <f>G86+G97+G108+G119+G88+G99+G110+G121</f>
        <v>27.998733327995556</v>
      </c>
      <c r="I25" s="20">
        <f>J86+J97+J108+J119+J88+J99+J110+J121</f>
        <v>99.737354431588074</v>
      </c>
      <c r="J25" s="20">
        <f>H25-I25</f>
        <v>-71.738621103592521</v>
      </c>
      <c r="M25" s="25">
        <f>G134+G145+G156+G168+G136+G147+G158+G170</f>
        <v>15.063388583903205</v>
      </c>
      <c r="N25" s="20">
        <f>J134+J145+J156+J168+J136+J147+J158+J170</f>
        <v>21.406696722142936</v>
      </c>
      <c r="O25" s="20">
        <f>M25-N25</f>
        <v>-6.3433081382397312</v>
      </c>
    </row>
    <row r="26" spans="1:33" x14ac:dyDescent="0.2">
      <c r="A26" s="7"/>
    </row>
    <row r="27" spans="1:33" x14ac:dyDescent="0.2">
      <c r="A27" s="7"/>
      <c r="C27" s="3" t="s">
        <v>59</v>
      </c>
      <c r="D27" s="3" t="s">
        <v>60</v>
      </c>
      <c r="H27" s="3" t="s">
        <v>61</v>
      </c>
      <c r="I27" s="3" t="s">
        <v>62</v>
      </c>
      <c r="M27" s="3" t="s">
        <v>63</v>
      </c>
      <c r="N27" s="3" t="s">
        <v>64</v>
      </c>
    </row>
    <row r="28" spans="1:33" x14ac:dyDescent="0.2">
      <c r="A28" s="7"/>
      <c r="C28" s="20">
        <f>G37+G48+G60+G71</f>
        <v>89.347826086956474</v>
      </c>
      <c r="D28" s="20">
        <f>J37+J48+J60+J71</f>
        <v>24.773960216998216</v>
      </c>
      <c r="E28" s="20">
        <f>C28-D28</f>
        <v>64.573865869958254</v>
      </c>
      <c r="H28" s="20">
        <f>G86+G97+G108+G119</f>
        <v>24.773960216998216</v>
      </c>
      <c r="I28" s="20">
        <f>J86+J97+J108+J119</f>
        <v>89.347826086956474</v>
      </c>
      <c r="J28" s="20">
        <f>H28-I28</f>
        <v>-64.573865869958254</v>
      </c>
      <c r="M28" s="20">
        <f>G134+G145+G156+G168</f>
        <v>4.6738602392715984</v>
      </c>
      <c r="N28" s="20">
        <f>J134+J145+J156+J168</f>
        <v>18.181923611145596</v>
      </c>
      <c r="O28" s="20">
        <f>M28-N28</f>
        <v>-13.508063371873998</v>
      </c>
    </row>
    <row r="29" spans="1:33" x14ac:dyDescent="0.2">
      <c r="A29" s="7"/>
    </row>
    <row r="30" spans="1:33" x14ac:dyDescent="0.2">
      <c r="A30" s="7"/>
      <c r="C30" s="3" t="s">
        <v>65</v>
      </c>
      <c r="D30" s="3" t="s">
        <v>66</v>
      </c>
      <c r="H30" s="3" t="s">
        <v>67</v>
      </c>
      <c r="I30" s="3" t="s">
        <v>68</v>
      </c>
      <c r="M30" s="3" t="s">
        <v>69</v>
      </c>
      <c r="N30" s="3" t="s">
        <v>70</v>
      </c>
    </row>
    <row r="31" spans="1:33" x14ac:dyDescent="0.2">
      <c r="A31" s="7"/>
      <c r="C31" s="20">
        <f>G39+G50+G62+G73</f>
        <v>18.181923611145596</v>
      </c>
      <c r="D31" s="20">
        <f>J39+J50+J62+J73</f>
        <v>4.6738602392715984</v>
      </c>
      <c r="E31" s="20">
        <f>C31-D31</f>
        <v>13.508063371873998</v>
      </c>
      <c r="H31" s="20">
        <f>G88+G99+G110+G121</f>
        <v>3.2247731109973397</v>
      </c>
      <c r="I31" s="20">
        <f>J88+J99+J110+J121</f>
        <v>10.389528344631607</v>
      </c>
      <c r="J31" s="20">
        <f>H31-I31</f>
        <v>-7.164755233634267</v>
      </c>
      <c r="M31" s="20">
        <f>G136+G147+G158+G170</f>
        <v>10.389528344631607</v>
      </c>
      <c r="N31" s="20">
        <f>J136+J147+J158+J170</f>
        <v>3.2247731109973397</v>
      </c>
      <c r="O31" s="20">
        <f>M31-N31</f>
        <v>7.164755233634267</v>
      </c>
      <c r="P31" s="8"/>
      <c r="Q31" s="12"/>
    </row>
    <row r="32" spans="1:33" x14ac:dyDescent="0.2">
      <c r="A32" s="7"/>
      <c r="B32" s="8"/>
      <c r="C32" s="7"/>
      <c r="D32" s="7"/>
      <c r="E32" s="12"/>
      <c r="F32" s="7"/>
      <c r="G32" s="12"/>
      <c r="H32" s="8"/>
      <c r="I32" s="12"/>
      <c r="J32" s="8"/>
      <c r="K32" s="12"/>
      <c r="M32" s="7"/>
      <c r="N32" s="12"/>
      <c r="O32" s="7"/>
      <c r="P32" s="8"/>
      <c r="Q32" s="12"/>
    </row>
    <row r="34" spans="1:22" ht="16" thickBot="1" x14ac:dyDescent="0.25">
      <c r="B34" s="26"/>
      <c r="C34" s="24"/>
      <c r="D34" s="27"/>
      <c r="E34" s="49" t="s">
        <v>394</v>
      </c>
      <c r="F34" s="2"/>
      <c r="G34" s="28"/>
      <c r="H34" s="2"/>
      <c r="I34" s="2"/>
      <c r="J34" s="2"/>
      <c r="K34" s="2"/>
      <c r="L34" s="2"/>
      <c r="M34" s="2"/>
      <c r="N34" s="2"/>
      <c r="O34" s="2"/>
      <c r="P34" s="2"/>
      <c r="Q34" s="2"/>
      <c r="R34" s="29"/>
      <c r="S34" s="2"/>
      <c r="T34" s="2"/>
      <c r="U34" s="24"/>
      <c r="V34" s="24"/>
    </row>
    <row r="36" spans="1:22" x14ac:dyDescent="0.2">
      <c r="A36" s="3" t="s">
        <v>287</v>
      </c>
      <c r="G36" s="3" t="s">
        <v>286</v>
      </c>
      <c r="J36" s="3" t="s">
        <v>285</v>
      </c>
    </row>
    <row r="37" spans="1:22" x14ac:dyDescent="0.2">
      <c r="A37" s="19">
        <f>G37-J37</f>
        <v>-19.571428571428591</v>
      </c>
      <c r="G37" s="30">
        <f>J86</f>
        <v>0</v>
      </c>
      <c r="J37" s="19">
        <f>IF((B42-(1-A220)*(1+S220)*E42)/((B42+(1-A220)*(1+S220)*E42)/2)&gt;0, ((B42-(1-A220)*(1+S220)*E42)/((B42+(1-A220)*(1+S220)*E42)/2))*J42,0)</f>
        <v>19.571428571428591</v>
      </c>
      <c r="L37"/>
      <c r="M37"/>
      <c r="N37"/>
      <c r="O37"/>
    </row>
    <row r="38" spans="1:22" x14ac:dyDescent="0.2">
      <c r="C38" s="30" t="s">
        <v>288</v>
      </c>
      <c r="G38" s="3" t="s">
        <v>289</v>
      </c>
      <c r="J38" s="3" t="s">
        <v>290</v>
      </c>
      <c r="L38"/>
      <c r="M38"/>
      <c r="N38"/>
      <c r="O38"/>
    </row>
    <row r="39" spans="1:22" x14ac:dyDescent="0.2">
      <c r="C39" s="30">
        <f>G39-J39</f>
        <v>-3.6746079113415884</v>
      </c>
      <c r="G39" s="30">
        <f>J134</f>
        <v>0</v>
      </c>
      <c r="J39" s="31">
        <f>IF((B42-(1-J220)*(1+S220)*H42)/((B42+(1-J220)*(1+S220)*H42)/2)&gt;0, ((B42-(1-J220)*(1+S220)*H42)/((B42+(1-J220)*(1+S220)*H42)/2))*N42,0)</f>
        <v>3.6746079113415884</v>
      </c>
      <c r="L39"/>
      <c r="M39"/>
      <c r="N39"/>
      <c r="O39"/>
      <c r="T39" s="19"/>
    </row>
    <row r="40" spans="1:22" x14ac:dyDescent="0.2">
      <c r="J40" s="4" t="s">
        <v>284</v>
      </c>
    </row>
    <row r="41" spans="1:22" x14ac:dyDescent="0.2">
      <c r="B41" s="3" t="s">
        <v>357</v>
      </c>
      <c r="E41" s="3" t="s">
        <v>354</v>
      </c>
      <c r="H41" s="3" t="s">
        <v>355</v>
      </c>
      <c r="N41" s="4" t="s">
        <v>229</v>
      </c>
      <c r="R41" s="3" t="s">
        <v>176</v>
      </c>
    </row>
    <row r="42" spans="1:22" x14ac:dyDescent="0.2">
      <c r="B42" s="5">
        <f>C45*E45+G45</f>
        <v>23.07692307692308</v>
      </c>
      <c r="E42" s="3">
        <f>B91*A248</f>
        <v>20</v>
      </c>
      <c r="H42" s="19">
        <f>B139*A249</f>
        <v>21.212138888888887</v>
      </c>
      <c r="J42" s="4">
        <f>MIN(R42,R91*A248)</f>
        <v>137</v>
      </c>
      <c r="N42" s="4">
        <f>MIN(R42,R139*A249)</f>
        <v>43.636400000000002</v>
      </c>
      <c r="R42" s="5">
        <f>B42*I45</f>
        <v>500.00000000000011</v>
      </c>
    </row>
    <row r="44" spans="1:22" ht="16" x14ac:dyDescent="0.2">
      <c r="C44" s="3" t="s">
        <v>177</v>
      </c>
      <c r="E44" s="3" t="s">
        <v>85</v>
      </c>
      <c r="G44" s="3" t="s">
        <v>358</v>
      </c>
      <c r="I44" s="3" t="s">
        <v>175</v>
      </c>
      <c r="J44" s="5"/>
      <c r="K44" s="5" t="s">
        <v>333</v>
      </c>
      <c r="L44" s="5"/>
    </row>
    <row r="45" spans="1:22" x14ac:dyDescent="0.2">
      <c r="C45" s="5">
        <f>B194</f>
        <v>4.884615384615385</v>
      </c>
      <c r="D45" s="5"/>
      <c r="E45" s="5">
        <f>A183</f>
        <v>3</v>
      </c>
      <c r="G45" s="5">
        <f>K194</f>
        <v>8.4230769230769234</v>
      </c>
      <c r="H45" s="5"/>
      <c r="I45" s="5">
        <f>K45/E45</f>
        <v>21.666666666666668</v>
      </c>
      <c r="J45" s="5"/>
      <c r="K45" s="5">
        <f>A211*M190</f>
        <v>65</v>
      </c>
      <c r="L45" s="5"/>
      <c r="Q45" s="19"/>
    </row>
    <row r="47" spans="1:22" x14ac:dyDescent="0.2">
      <c r="A47" s="3" t="s">
        <v>291</v>
      </c>
      <c r="B47" s="5"/>
      <c r="G47" s="3" t="s">
        <v>292</v>
      </c>
      <c r="J47" s="3" t="s">
        <v>315</v>
      </c>
      <c r="L47" s="5"/>
      <c r="M47" s="5"/>
    </row>
    <row r="48" spans="1:22" x14ac:dyDescent="0.2">
      <c r="A48" s="30">
        <f>G48-J48</f>
        <v>-5.2025316455696258</v>
      </c>
      <c r="B48" s="5"/>
      <c r="G48" s="30">
        <f>J97</f>
        <v>0</v>
      </c>
      <c r="J48" s="30">
        <f>IF((B53-(1-A221)*(1+S221)*E53)/((B53+(1-A221)*(1+S221)*E53)/2)&gt;0, ((B53-(1-A221)*(1+S221)*E53)/((B53+(1-A221)*(1+S221)*E53)/2))*J53,0)</f>
        <v>5.2025316455696258</v>
      </c>
      <c r="O48" s="50"/>
      <c r="S48" s="30"/>
    </row>
    <row r="49" spans="1:24" x14ac:dyDescent="0.2">
      <c r="B49" s="5"/>
      <c r="C49" s="30" t="s">
        <v>293</v>
      </c>
      <c r="D49" s="5"/>
      <c r="F49" s="5"/>
      <c r="G49" s="3" t="s">
        <v>294</v>
      </c>
      <c r="J49" s="3" t="s">
        <v>295</v>
      </c>
      <c r="O49" s="48"/>
    </row>
    <row r="50" spans="1:24" x14ac:dyDescent="0.2">
      <c r="C50" s="30">
        <f>G50-J50</f>
        <v>-0.9992523279300104</v>
      </c>
      <c r="G50" s="30">
        <f>J145</f>
        <v>0</v>
      </c>
      <c r="J50" s="30">
        <f>IF((B53-(1-J221)*(1+S221)*H53)/((B53+(1-J221)*(1+S221)*H53)/2)&gt;0, ((B53-(1-J221)*(1+S221)*H53)/((B53+(1-J221)*(1+S221)*H53)/2))*N53,0)</f>
        <v>0.9992523279300104</v>
      </c>
      <c r="O50" s="50"/>
    </row>
    <row r="51" spans="1:24" x14ac:dyDescent="0.2">
      <c r="B51" s="5"/>
      <c r="D51" s="5"/>
      <c r="E51" s="5"/>
      <c r="G51" s="5"/>
      <c r="H51" s="5"/>
      <c r="I51" s="5"/>
      <c r="K51" s="5"/>
      <c r="L51" s="5"/>
      <c r="M51" s="5"/>
      <c r="S51" s="30"/>
    </row>
    <row r="52" spans="1:24" x14ac:dyDescent="0.2">
      <c r="B52" s="3" t="s">
        <v>359</v>
      </c>
      <c r="E52" s="3" t="s">
        <v>182</v>
      </c>
      <c r="H52" s="3" t="s">
        <v>181</v>
      </c>
      <c r="J52" s="4" t="s">
        <v>205</v>
      </c>
      <c r="N52" s="4" t="s">
        <v>235</v>
      </c>
      <c r="R52" s="3" t="s">
        <v>180</v>
      </c>
      <c r="W52" s="24"/>
      <c r="X52" s="24"/>
    </row>
    <row r="53" spans="1:24" x14ac:dyDescent="0.2">
      <c r="B53" s="5">
        <f>C56*E56+G56</f>
        <v>15.384615384615385</v>
      </c>
      <c r="E53" s="3">
        <f>B102*A248</f>
        <v>15</v>
      </c>
      <c r="H53" s="19">
        <f>B150*A249</f>
        <v>15.15152777777778</v>
      </c>
      <c r="J53" s="4">
        <f>MIN(R53,R102*A248)</f>
        <v>205.50000000000003</v>
      </c>
      <c r="N53" s="4">
        <f>MIN(R53,R150*A249)</f>
        <v>65.454599999999999</v>
      </c>
      <c r="R53" s="5">
        <f>B53*I56</f>
        <v>750</v>
      </c>
    </row>
    <row r="54" spans="1:24" x14ac:dyDescent="0.2">
      <c r="D54" s="5"/>
    </row>
    <row r="55" spans="1:24" x14ac:dyDescent="0.2">
      <c r="B55" s="5"/>
      <c r="C55" s="3" t="s">
        <v>177</v>
      </c>
      <c r="D55" s="5"/>
      <c r="E55" s="3" t="s">
        <v>88</v>
      </c>
      <c r="G55" s="3" t="s">
        <v>391</v>
      </c>
      <c r="H55" s="5"/>
      <c r="I55" s="3" t="s">
        <v>179</v>
      </c>
      <c r="J55" s="5"/>
      <c r="K55" s="5" t="s">
        <v>178</v>
      </c>
      <c r="Q55" s="19"/>
      <c r="S55" s="30"/>
      <c r="T55" s="30"/>
      <c r="U55" s="30"/>
    </row>
    <row r="56" spans="1:24" x14ac:dyDescent="0.2">
      <c r="B56" s="5"/>
      <c r="C56" s="5">
        <f>B194</f>
        <v>4.884615384615385</v>
      </c>
      <c r="D56" s="5"/>
      <c r="E56" s="5">
        <f>A184</f>
        <v>2</v>
      </c>
      <c r="G56" s="5">
        <f>K195</f>
        <v>5.615384615384615</v>
      </c>
      <c r="H56" s="5"/>
      <c r="I56" s="5">
        <f>K56/E56</f>
        <v>48.75</v>
      </c>
      <c r="K56" s="5">
        <f>A212*M190</f>
        <v>97.5</v>
      </c>
    </row>
    <row r="57" spans="1:24" x14ac:dyDescent="0.2">
      <c r="B57" s="5"/>
      <c r="C57" s="5"/>
      <c r="D57" s="5"/>
      <c r="E57" s="5"/>
      <c r="S57" s="30"/>
    </row>
    <row r="59" spans="1:24" x14ac:dyDescent="0.2">
      <c r="A59" s="3" t="s">
        <v>296</v>
      </c>
      <c r="B59" s="5"/>
      <c r="C59" s="5"/>
      <c r="D59" s="5"/>
      <c r="E59" s="5"/>
      <c r="G59" s="3" t="s">
        <v>297</v>
      </c>
      <c r="J59" s="3" t="s">
        <v>316</v>
      </c>
      <c r="T59" s="30"/>
    </row>
    <row r="60" spans="1:24" x14ac:dyDescent="0.2">
      <c r="A60" s="30">
        <f>G60-J60</f>
        <v>53.608695652173886</v>
      </c>
      <c r="B60" s="5"/>
      <c r="C60" s="5"/>
      <c r="D60" s="5"/>
      <c r="E60" s="5"/>
      <c r="G60" s="30">
        <f>J108</f>
        <v>53.608695652173886</v>
      </c>
      <c r="J60" s="30">
        <f>IF((B65-(1-A222)*(1+S222)*E65)/((B65+(1-A222)*(1+S222)*E65)/2)&gt;0, ((B65-(1-A222)*(1+S222)*E65)/((B65+(1-A222)*(1+S222)*E65)/2))*J65,0)</f>
        <v>0</v>
      </c>
      <c r="L60" s="51"/>
      <c r="M60" s="51"/>
      <c r="O60" s="50"/>
    </row>
    <row r="61" spans="1:24" x14ac:dyDescent="0.2">
      <c r="C61" s="30" t="s">
        <v>298</v>
      </c>
      <c r="G61" s="3" t="s">
        <v>299</v>
      </c>
      <c r="J61" s="3" t="s">
        <v>317</v>
      </c>
      <c r="L61" s="51"/>
      <c r="M61" s="51"/>
      <c r="O61" s="48"/>
    </row>
    <row r="62" spans="1:24" x14ac:dyDescent="0.2">
      <c r="C62" s="30">
        <f>G62-J62</f>
        <v>10.909154166687356</v>
      </c>
      <c r="G62" s="30">
        <f>J156</f>
        <v>10.909154166687356</v>
      </c>
      <c r="J62" s="30">
        <f>IF((B65-(1-J222)*(1+S222)*H65)/((B65+(1-J222)*(1+S222)*H65)/2)&gt;0, ((B65-(1-J222)*(1+S222)*H65)/((B65+(1-J222)*(1+S222)*H65)/2))*N65,0)</f>
        <v>0</v>
      </c>
      <c r="L62" s="51"/>
      <c r="M62" s="51"/>
      <c r="O62" s="50"/>
    </row>
    <row r="63" spans="1:24" x14ac:dyDescent="0.2">
      <c r="T63" s="30"/>
      <c r="U63" s="30"/>
    </row>
    <row r="64" spans="1:24" x14ac:dyDescent="0.2">
      <c r="B64" s="3" t="s">
        <v>360</v>
      </c>
      <c r="C64" s="5"/>
      <c r="D64" s="5"/>
      <c r="E64" s="3" t="s">
        <v>186</v>
      </c>
      <c r="G64" s="5"/>
      <c r="H64" s="3" t="s">
        <v>185</v>
      </c>
      <c r="I64" s="5"/>
      <c r="J64" s="4" t="s">
        <v>212</v>
      </c>
      <c r="K64" s="5"/>
      <c r="L64" s="5"/>
      <c r="M64" s="5"/>
      <c r="N64" s="4" t="s">
        <v>240</v>
      </c>
      <c r="Q64" s="19"/>
      <c r="R64" s="3" t="s">
        <v>184</v>
      </c>
    </row>
    <row r="65" spans="1:21" x14ac:dyDescent="0.2">
      <c r="B65" s="5">
        <f>C68*E68+G68</f>
        <v>7.6923076923076925</v>
      </c>
      <c r="E65" s="3">
        <f>B113*A248</f>
        <v>10</v>
      </c>
      <c r="H65" s="19">
        <f>B162*A249</f>
        <v>9.0909166666666668</v>
      </c>
      <c r="J65" s="4">
        <f>MIN(R65,R113*A248)</f>
        <v>205.5</v>
      </c>
      <c r="N65" s="4">
        <f>MIN(R65,R162*A249)</f>
        <v>65.454599999999999</v>
      </c>
      <c r="R65" s="5">
        <f>B65*I68</f>
        <v>750</v>
      </c>
    </row>
    <row r="66" spans="1:21" x14ac:dyDescent="0.2">
      <c r="S66" s="30"/>
    </row>
    <row r="67" spans="1:21" ht="16" x14ac:dyDescent="0.2">
      <c r="C67" s="3" t="s">
        <v>177</v>
      </c>
      <c r="E67" s="3" t="s">
        <v>91</v>
      </c>
      <c r="G67" s="3" t="s">
        <v>390</v>
      </c>
      <c r="I67" s="3" t="s">
        <v>183</v>
      </c>
      <c r="K67" s="5" t="s">
        <v>334</v>
      </c>
    </row>
    <row r="68" spans="1:21" x14ac:dyDescent="0.2">
      <c r="C68" s="5">
        <f>B194</f>
        <v>4.884615384615385</v>
      </c>
      <c r="E68" s="5">
        <f>A185</f>
        <v>1</v>
      </c>
      <c r="G68" s="19">
        <f>K196</f>
        <v>2.8076923076923075</v>
      </c>
      <c r="I68" s="5">
        <f>K68/E68</f>
        <v>97.5</v>
      </c>
      <c r="K68" s="5">
        <f>A213*M190</f>
        <v>97.5</v>
      </c>
      <c r="S68" s="30"/>
    </row>
    <row r="70" spans="1:21" x14ac:dyDescent="0.2">
      <c r="A70" s="3" t="s">
        <v>300</v>
      </c>
      <c r="G70" s="3" t="s">
        <v>301</v>
      </c>
      <c r="H70" s="5"/>
      <c r="J70" s="3" t="s">
        <v>340</v>
      </c>
    </row>
    <row r="71" spans="1:21" x14ac:dyDescent="0.2">
      <c r="A71" s="30">
        <f>G71-J71</f>
        <v>35.739130434782595</v>
      </c>
      <c r="G71" s="30">
        <f>J119</f>
        <v>35.739130434782595</v>
      </c>
      <c r="J71" s="30">
        <f>IF((B76-(1-A223)*(1+S223)*E76)/((B76+(1-A223)*(1+S223)*E76)/2)&gt;0, ((B76-(1-A223)*(1+S223)*E76)/((B76+(1-A223)*(1+S223)*E76)/2))*J76,0)</f>
        <v>0</v>
      </c>
      <c r="L71" s="51"/>
      <c r="M71" s="51"/>
      <c r="O71" s="50"/>
    </row>
    <row r="72" spans="1:21" x14ac:dyDescent="0.2">
      <c r="C72" s="30" t="s">
        <v>302</v>
      </c>
      <c r="G72" s="3" t="s">
        <v>303</v>
      </c>
      <c r="J72" s="3" t="s">
        <v>304</v>
      </c>
      <c r="L72" s="51"/>
      <c r="M72" s="51"/>
      <c r="O72" s="48"/>
    </row>
    <row r="73" spans="1:21" x14ac:dyDescent="0.2">
      <c r="C73" s="30">
        <f>G73-J73</f>
        <v>7.2727694444582385</v>
      </c>
      <c r="G73" s="30">
        <f>J168</f>
        <v>7.2727694444582385</v>
      </c>
      <c r="J73" s="30">
        <f>IF((B76-(1-J223)*(1+S223)*H76)/((B76+(1-J223)*(1+S223)*H76)/2)&gt;0, ((B76-(1-J223)*(1+S223)*H76)/((B76+(1-J223)*(1+S223)*H76)/2))*N76,0)</f>
        <v>0</v>
      </c>
      <c r="L73" s="51"/>
      <c r="M73" s="51"/>
      <c r="O73" s="50"/>
    </row>
    <row r="75" spans="1:21" x14ac:dyDescent="0.2">
      <c r="B75" s="3" t="s">
        <v>361</v>
      </c>
      <c r="E75" s="3" t="s">
        <v>191</v>
      </c>
      <c r="H75" s="3" t="s">
        <v>190</v>
      </c>
      <c r="J75" s="4" t="s">
        <v>221</v>
      </c>
      <c r="N75" s="4" t="s">
        <v>246</v>
      </c>
      <c r="R75" s="3" t="s">
        <v>189</v>
      </c>
    </row>
    <row r="76" spans="1:21" x14ac:dyDescent="0.2">
      <c r="B76" s="5">
        <f>C79*E79+G79</f>
        <v>3.8461538461538463</v>
      </c>
      <c r="E76" s="3">
        <f>B124*A248</f>
        <v>5</v>
      </c>
      <c r="H76" s="3">
        <f>B173*A249</f>
        <v>4.5454583333333334</v>
      </c>
      <c r="J76" s="4">
        <f>MIN(R76,R124*A248)</f>
        <v>137</v>
      </c>
      <c r="N76" s="4">
        <f>MIN(R76,R173*A249)</f>
        <v>43.636400000000002</v>
      </c>
      <c r="R76" s="5">
        <f>B76*I79</f>
        <v>500</v>
      </c>
    </row>
    <row r="77" spans="1:21" x14ac:dyDescent="0.2">
      <c r="H77" s="5"/>
      <c r="J77" s="5"/>
      <c r="L77" s="5"/>
    </row>
    <row r="78" spans="1:21" x14ac:dyDescent="0.2">
      <c r="B78" s="5"/>
      <c r="C78" s="3" t="s">
        <v>177</v>
      </c>
      <c r="E78" s="3" t="s">
        <v>94</v>
      </c>
      <c r="G78" s="5" t="s">
        <v>389</v>
      </c>
      <c r="H78" s="5"/>
      <c r="I78" s="3" t="s">
        <v>188</v>
      </c>
      <c r="J78" s="5"/>
      <c r="K78" s="5" t="s">
        <v>187</v>
      </c>
      <c r="L78" s="5"/>
      <c r="U78" s="30"/>
    </row>
    <row r="79" spans="1:21" x14ac:dyDescent="0.2">
      <c r="B79" s="5"/>
      <c r="C79" s="5">
        <f>B194</f>
        <v>4.884615384615385</v>
      </c>
      <c r="E79" s="5">
        <f>A186</f>
        <v>0.5</v>
      </c>
      <c r="G79" s="5">
        <f>K197</f>
        <v>1.4038461538461537</v>
      </c>
      <c r="H79" s="5"/>
      <c r="I79" s="5">
        <f>K79/E79</f>
        <v>130</v>
      </c>
      <c r="J79" s="5"/>
      <c r="K79" s="5">
        <f>A214*M190</f>
        <v>65</v>
      </c>
      <c r="L79" s="5"/>
    </row>
    <row r="80" spans="1:21" x14ac:dyDescent="0.2">
      <c r="B80" s="5"/>
      <c r="C80" s="5"/>
      <c r="J80" s="5"/>
      <c r="L80" s="5"/>
      <c r="M80" s="5"/>
      <c r="S80" s="30"/>
    </row>
    <row r="83" spans="1:20" ht="16" thickBot="1" x14ac:dyDescent="0.25">
      <c r="E83" s="32" t="s">
        <v>395</v>
      </c>
      <c r="F83" s="2"/>
      <c r="G83" s="28"/>
      <c r="H83" s="2"/>
      <c r="I83" s="2"/>
      <c r="J83" s="2"/>
      <c r="K83" s="2"/>
      <c r="L83" s="2"/>
      <c r="M83" s="2"/>
      <c r="N83" s="2"/>
      <c r="O83" s="2"/>
      <c r="P83" s="2"/>
      <c r="Q83" s="2"/>
      <c r="R83" s="29"/>
      <c r="S83" s="2"/>
    </row>
    <row r="84" spans="1:20" x14ac:dyDescent="0.2">
      <c r="E84" s="5"/>
      <c r="G84" s="5"/>
    </row>
    <row r="85" spans="1:20" x14ac:dyDescent="0.2">
      <c r="A85" s="3" t="s">
        <v>247</v>
      </c>
      <c r="G85" s="3" t="s">
        <v>264</v>
      </c>
      <c r="J85" s="3" t="s">
        <v>318</v>
      </c>
      <c r="O85" s="4"/>
    </row>
    <row r="86" spans="1:20" x14ac:dyDescent="0.2">
      <c r="A86" s="19">
        <f>(G86-J86)</f>
        <v>19.571428571428591</v>
      </c>
      <c r="G86" s="30">
        <f>J37</f>
        <v>19.571428571428591</v>
      </c>
      <c r="J86" s="3">
        <f>IF((B91-(1-A228)*(1+S228)*E91)/((B91+(1-A228)*(1+S228)*E91)/2)&gt;0, ((B91-(1-A228)*(1+S228)*E91)/((B91+(1-A228)*(1+S228)*E91)/2))*J91,0)</f>
        <v>0</v>
      </c>
      <c r="L86" s="51"/>
      <c r="M86" s="51"/>
      <c r="O86" s="50"/>
      <c r="T86" s="24"/>
    </row>
    <row r="87" spans="1:20" x14ac:dyDescent="0.2">
      <c r="C87" s="30" t="s">
        <v>248</v>
      </c>
      <c r="G87" s="3" t="s">
        <v>265</v>
      </c>
      <c r="J87" s="3" t="s">
        <v>323</v>
      </c>
      <c r="L87" s="51"/>
      <c r="M87" s="51"/>
      <c r="N87" s="48"/>
    </row>
    <row r="88" spans="1:20" x14ac:dyDescent="0.2">
      <c r="C88" s="30">
        <f>(G88-J88)</f>
        <v>2.5668833910181559</v>
      </c>
      <c r="G88" s="30">
        <f>J136</f>
        <v>2.5668833910181559</v>
      </c>
      <c r="J88" s="30">
        <f>IF((B91-(1-J228)*(1+S228)*H91)/((B91+(1-J228)*(1+S228)*H91)/2)&gt;0, ((B91-(1-J228)*(1+S228)*H91)/((B91+(1-J228)*(1+S228)*H91)/2))*N91,0)</f>
        <v>0</v>
      </c>
      <c r="L88" s="51"/>
      <c r="M88" s="51"/>
      <c r="O88" s="50"/>
    </row>
    <row r="90" spans="1:20" x14ac:dyDescent="0.2">
      <c r="B90" s="3" t="s">
        <v>373</v>
      </c>
      <c r="E90" s="3" t="s">
        <v>198</v>
      </c>
      <c r="H90" s="3" t="s">
        <v>196</v>
      </c>
      <c r="J90" s="4" t="s">
        <v>346</v>
      </c>
      <c r="N90" s="4" t="s">
        <v>347</v>
      </c>
      <c r="R90" s="3" t="s">
        <v>195</v>
      </c>
    </row>
    <row r="91" spans="1:20" x14ac:dyDescent="0.2">
      <c r="B91" s="5">
        <f>C94*E94+G94</f>
        <v>729.92700729927003</v>
      </c>
      <c r="C91" s="5"/>
      <c r="E91" s="19">
        <f>B42*A250</f>
        <v>842.22346996069632</v>
      </c>
      <c r="G91" s="5"/>
      <c r="H91" s="3">
        <f>B139*A252</f>
        <v>774.16565287915648</v>
      </c>
      <c r="I91" s="5"/>
      <c r="J91" s="4">
        <f>MIN(R91*A248, R42)</f>
        <v>137</v>
      </c>
      <c r="N91" s="4">
        <f>MIN(R91*A248, R139*A249)</f>
        <v>43.636400000000002</v>
      </c>
      <c r="O91" s="19"/>
      <c r="R91" s="33">
        <f>B91*I94</f>
        <v>5000</v>
      </c>
      <c r="T91" s="19"/>
    </row>
    <row r="92" spans="1:20" x14ac:dyDescent="0.2">
      <c r="R92" s="3"/>
    </row>
    <row r="93" spans="1:20" x14ac:dyDescent="0.2">
      <c r="C93" s="3" t="s">
        <v>197</v>
      </c>
      <c r="E93" s="3" t="s">
        <v>86</v>
      </c>
      <c r="G93" s="3" t="s">
        <v>388</v>
      </c>
      <c r="I93" s="3" t="s">
        <v>194</v>
      </c>
      <c r="K93" s="5" t="s">
        <v>193</v>
      </c>
      <c r="R93" s="3"/>
      <c r="S93" s="30"/>
    </row>
    <row r="94" spans="1:20" x14ac:dyDescent="0.2">
      <c r="C94" s="5">
        <f>B195</f>
        <v>83.029197080291951</v>
      </c>
      <c r="E94" s="5">
        <f>G183</f>
        <v>4</v>
      </c>
      <c r="G94" s="19">
        <f>K199</f>
        <v>397.81021897810223</v>
      </c>
      <c r="I94" s="5">
        <f>K94/E94</f>
        <v>6.8500000000000005</v>
      </c>
      <c r="K94" s="5">
        <f>I211*M191</f>
        <v>27.400000000000002</v>
      </c>
      <c r="N94" s="5"/>
      <c r="P94" s="5"/>
      <c r="R94" s="3"/>
    </row>
    <row r="96" spans="1:20" x14ac:dyDescent="0.2">
      <c r="A96" s="3" t="s">
        <v>249</v>
      </c>
      <c r="G96" s="3" t="s">
        <v>266</v>
      </c>
      <c r="J96" s="3" t="s">
        <v>319</v>
      </c>
    </row>
    <row r="97" spans="1:28" x14ac:dyDescent="0.2">
      <c r="A97" s="30">
        <f>(G97-J97)</f>
        <v>5.2025316455696258</v>
      </c>
      <c r="G97" s="30">
        <f>J48</f>
        <v>5.2025316455696258</v>
      </c>
      <c r="J97" s="30">
        <f>IF((B102-(1-A229)*(1+S229)*E102)/((B102+(1-A229)*(1+S229)*E102)/2)&gt;0, ((B102-(1-A229)*(1+S229)*E102)/((B102+(1-A229)*(1+S229)*E102)/2))*J102,0)</f>
        <v>0</v>
      </c>
      <c r="L97" s="51"/>
      <c r="O97" s="52"/>
      <c r="AB97" s="34"/>
    </row>
    <row r="98" spans="1:28" x14ac:dyDescent="0.2">
      <c r="C98" s="30" t="s">
        <v>250</v>
      </c>
      <c r="G98" s="3" t="s">
        <v>267</v>
      </c>
      <c r="J98" s="30" t="s">
        <v>324</v>
      </c>
      <c r="L98" s="51"/>
      <c r="W98" s="19"/>
      <c r="AB98" s="34"/>
    </row>
    <row r="99" spans="1:28" x14ac:dyDescent="0.2">
      <c r="C99" s="30">
        <f>(G99-J99)</f>
        <v>0.65788971997918366</v>
      </c>
      <c r="G99" s="30">
        <f>J147</f>
        <v>0.65788971997918366</v>
      </c>
      <c r="J99" s="30">
        <f>IF((B102-(1-J229)*(1+S229)*H102)/((B102+(1-J229)*(1+S229)*H102)/2)&gt;0, ((B102-(1-J229)*(1+S229)*H102)/((B102+(1-J229)*(1+S229)*H102)/2))*N102,0)</f>
        <v>0</v>
      </c>
      <c r="L99" s="51"/>
      <c r="O99" s="52"/>
      <c r="AB99" s="34"/>
    </row>
    <row r="100" spans="1:28" x14ac:dyDescent="0.2">
      <c r="AB100" s="34"/>
    </row>
    <row r="101" spans="1:28" x14ac:dyDescent="0.2">
      <c r="B101" s="3" t="s">
        <v>374</v>
      </c>
      <c r="E101" s="3" t="s">
        <v>204</v>
      </c>
      <c r="H101" s="3" t="s">
        <v>202</v>
      </c>
      <c r="J101" s="4" t="s">
        <v>282</v>
      </c>
      <c r="N101" s="4" t="s">
        <v>206</v>
      </c>
      <c r="R101" s="3" t="s">
        <v>201</v>
      </c>
    </row>
    <row r="102" spans="1:28" x14ac:dyDescent="0.2">
      <c r="B102" s="33">
        <f>C105*E105+G105</f>
        <v>547.44525547445255</v>
      </c>
      <c r="E102" s="19">
        <f>B53*A250</f>
        <v>561.48231330713088</v>
      </c>
      <c r="H102" s="3">
        <f>B150*A252</f>
        <v>552.97546634225478</v>
      </c>
      <c r="J102" s="4">
        <f>MIN(R102*A248, R53)</f>
        <v>205.50000000000003</v>
      </c>
      <c r="N102" s="4">
        <f>MIN(R102*A248,R150*A249)</f>
        <v>65.454599999999999</v>
      </c>
      <c r="R102" s="33">
        <f>B102*I105</f>
        <v>7500.0000000000009</v>
      </c>
    </row>
    <row r="103" spans="1:28" x14ac:dyDescent="0.2">
      <c r="J103" s="33"/>
      <c r="L103" s="5"/>
    </row>
    <row r="104" spans="1:28" x14ac:dyDescent="0.2">
      <c r="A104" s="33"/>
      <c r="B104" s="33"/>
      <c r="C104" s="3" t="s">
        <v>203</v>
      </c>
      <c r="E104" s="3" t="s">
        <v>89</v>
      </c>
      <c r="G104" s="5" t="s">
        <v>387</v>
      </c>
      <c r="I104" s="3" t="s">
        <v>200</v>
      </c>
      <c r="J104" s="33"/>
      <c r="K104" s="5" t="s">
        <v>199</v>
      </c>
      <c r="L104" s="5"/>
      <c r="O104" s="19"/>
      <c r="T104" s="30"/>
      <c r="V104" s="30"/>
    </row>
    <row r="105" spans="1:28" x14ac:dyDescent="0.2">
      <c r="A105" s="33"/>
      <c r="B105" s="33"/>
      <c r="C105" s="33">
        <f>B195</f>
        <v>83.029197080291951</v>
      </c>
      <c r="E105" s="33">
        <f>G184</f>
        <v>3</v>
      </c>
      <c r="G105" s="5">
        <f>K200</f>
        <v>298.35766423357666</v>
      </c>
      <c r="I105" s="33">
        <f>K105/E105</f>
        <v>13.700000000000001</v>
      </c>
      <c r="J105" s="33"/>
      <c r="K105" s="33">
        <f>I212*M191</f>
        <v>41.1</v>
      </c>
      <c r="L105" s="5"/>
    </row>
    <row r="106" spans="1:28" x14ac:dyDescent="0.2">
      <c r="A106" s="33"/>
      <c r="B106" s="33"/>
      <c r="C106" s="33"/>
      <c r="D106" s="33"/>
      <c r="E106" s="33"/>
      <c r="G106" s="33"/>
      <c r="H106" s="33"/>
      <c r="S106" s="30"/>
    </row>
    <row r="107" spans="1:28" x14ac:dyDescent="0.2">
      <c r="A107" s="3" t="s">
        <v>251</v>
      </c>
      <c r="B107" s="33"/>
      <c r="C107" s="33"/>
      <c r="D107" s="33"/>
      <c r="E107" s="33"/>
      <c r="G107" s="3" t="s">
        <v>268</v>
      </c>
      <c r="H107" s="33"/>
      <c r="J107" s="3" t="s">
        <v>320</v>
      </c>
    </row>
    <row r="108" spans="1:28" x14ac:dyDescent="0.2">
      <c r="A108" s="30">
        <f>(G108-J108)</f>
        <v>-53.608695652173886</v>
      </c>
      <c r="G108" s="30">
        <f>J60</f>
        <v>0</v>
      </c>
      <c r="J108" s="30">
        <f>IF((B113-(1-A230)*(1+S230)*E113)/((B113+(1-A230)*(1+S230)*E113)/2)&gt;0, ((B113-(1-A230)*(1+S230)*E113)/((B113+(1-A230)*(1+S230)*E113)/2))*J113,0)</f>
        <v>53.608695652173886</v>
      </c>
      <c r="L108" s="51"/>
      <c r="O108" s="52"/>
    </row>
    <row r="109" spans="1:28" x14ac:dyDescent="0.2">
      <c r="C109" s="30" t="s">
        <v>252</v>
      </c>
      <c r="G109" s="3" t="s">
        <v>269</v>
      </c>
      <c r="J109" s="3" t="s">
        <v>322</v>
      </c>
      <c r="L109" s="51"/>
    </row>
    <row r="110" spans="1:28" x14ac:dyDescent="0.2">
      <c r="C110" s="30">
        <f>(G110-J110)</f>
        <v>-6.2337170067789645</v>
      </c>
      <c r="G110" s="30">
        <f>J158</f>
        <v>0</v>
      </c>
      <c r="J110" s="30">
        <f>IF((B113-(1-J230)*(1+S230)*H113)/((B113+(1-J230)*(1+S230)*H113)/2)&gt;0, ((B113-(1-J230)*(1+S230)*H113)/((B113+(1-J230)*(1+S230)*H113)/2))*N113,0)</f>
        <v>6.2337170067789645</v>
      </c>
      <c r="L110" s="51"/>
      <c r="O110" s="52"/>
    </row>
    <row r="112" spans="1:28" x14ac:dyDescent="0.2">
      <c r="B112" s="3" t="s">
        <v>375</v>
      </c>
      <c r="E112" s="3" t="s">
        <v>211</v>
      </c>
      <c r="H112" s="3" t="s">
        <v>209</v>
      </c>
      <c r="J112" s="4" t="s">
        <v>283</v>
      </c>
      <c r="N112" s="4" t="s">
        <v>213</v>
      </c>
      <c r="R112" s="3" t="s">
        <v>208</v>
      </c>
    </row>
    <row r="113" spans="1:23" x14ac:dyDescent="0.2">
      <c r="B113" s="5">
        <f>C116*E116+G116</f>
        <v>364.96350364963502</v>
      </c>
      <c r="E113" s="19">
        <f>B65*A250</f>
        <v>280.74115665356544</v>
      </c>
      <c r="H113" s="3">
        <f>B162*A252</f>
        <v>331.78527980535279</v>
      </c>
      <c r="J113" s="4">
        <f>MIN(R113*A248, R65)</f>
        <v>205.5</v>
      </c>
      <c r="N113" s="4">
        <f>MIN(R113*A248,R162*A249)</f>
        <v>65.454599999999999</v>
      </c>
      <c r="R113" s="5">
        <f>B113*I116</f>
        <v>7500</v>
      </c>
    </row>
    <row r="115" spans="1:23" ht="16" x14ac:dyDescent="0.2">
      <c r="C115" s="3" t="s">
        <v>210</v>
      </c>
      <c r="E115" s="3" t="s">
        <v>92</v>
      </c>
      <c r="G115" s="3" t="s">
        <v>386</v>
      </c>
      <c r="I115" s="3" t="s">
        <v>207</v>
      </c>
      <c r="J115" s="5"/>
      <c r="K115" s="5" t="s">
        <v>335</v>
      </c>
      <c r="L115" s="5"/>
    </row>
    <row r="116" spans="1:23" x14ac:dyDescent="0.2">
      <c r="B116" s="5"/>
      <c r="C116" s="5">
        <f>B195</f>
        <v>83.029197080291951</v>
      </c>
      <c r="D116" s="5"/>
      <c r="E116" s="5">
        <f>G185</f>
        <v>2</v>
      </c>
      <c r="G116" s="5">
        <f>K201</f>
        <v>198.90510948905111</v>
      </c>
      <c r="H116" s="5"/>
      <c r="I116" s="5">
        <f>K116/E116</f>
        <v>20.55</v>
      </c>
      <c r="J116" s="5"/>
      <c r="K116" s="5">
        <f>I213*M191</f>
        <v>41.1</v>
      </c>
      <c r="L116" s="5"/>
      <c r="T116" s="30"/>
      <c r="V116" s="30"/>
      <c r="W116" s="30"/>
    </row>
    <row r="117" spans="1:23" x14ac:dyDescent="0.2">
      <c r="B117" s="5"/>
      <c r="C117" s="5"/>
      <c r="D117" s="5"/>
      <c r="E117" s="5"/>
      <c r="G117" s="5"/>
      <c r="H117" s="5"/>
      <c r="I117" s="5"/>
      <c r="J117" s="5"/>
      <c r="K117" s="5"/>
      <c r="L117" s="5"/>
      <c r="M117" s="5"/>
    </row>
    <row r="118" spans="1:23" x14ac:dyDescent="0.2">
      <c r="A118" s="3" t="s">
        <v>253</v>
      </c>
      <c r="B118" s="5"/>
      <c r="C118" s="5"/>
      <c r="G118" s="3" t="s">
        <v>270</v>
      </c>
      <c r="J118" s="3" t="s">
        <v>321</v>
      </c>
      <c r="M118" s="5"/>
      <c r="S118" s="30"/>
    </row>
    <row r="119" spans="1:23" x14ac:dyDescent="0.2">
      <c r="A119" s="30">
        <f>(G119-J119)</f>
        <v>-35.739130434782595</v>
      </c>
      <c r="B119" s="5"/>
      <c r="C119" s="5"/>
      <c r="G119" s="30">
        <f>J71</f>
        <v>0</v>
      </c>
      <c r="J119" s="30">
        <f>IF((B124-(1-A231)*(1+S231)*E124)/((B124+(1-A231)*(1+S231)*E124)/2)&gt;0, ((B124-(1-A231)*(1+S231)*E124)/((B124+(1-A231)*(1+S231)*E124)/2))*J124,0)</f>
        <v>35.739130434782595</v>
      </c>
      <c r="L119" s="51"/>
      <c r="O119" s="52"/>
    </row>
    <row r="120" spans="1:23" x14ac:dyDescent="0.2">
      <c r="B120" s="5"/>
      <c r="C120" s="30" t="s">
        <v>254</v>
      </c>
      <c r="E120" s="5"/>
      <c r="G120" s="3" t="s">
        <v>271</v>
      </c>
      <c r="J120" s="3" t="s">
        <v>308</v>
      </c>
      <c r="K120" s="5"/>
      <c r="L120" s="51"/>
    </row>
    <row r="121" spans="1:23" x14ac:dyDescent="0.2">
      <c r="C121" s="30">
        <f>(G121-J121)</f>
        <v>-4.1558113378526427</v>
      </c>
      <c r="G121" s="30">
        <f>J170</f>
        <v>0</v>
      </c>
      <c r="J121" s="30">
        <f>IF((B124-(1-J231)*(1+S231)*H124)/((B124+(1-J231)*(1+S231)*H124)/2)&gt;0, ((B124-(1-J231)*(1+S231)*H124)/((B124+(1-J231)*(1+S231)*H124)/2))*N124,0)</f>
        <v>4.1558113378526427</v>
      </c>
      <c r="L121" s="51"/>
      <c r="O121" s="52"/>
    </row>
    <row r="123" spans="1:23" x14ac:dyDescent="0.2">
      <c r="B123" s="3" t="s">
        <v>376</v>
      </c>
      <c r="E123" s="3" t="s">
        <v>220</v>
      </c>
      <c r="H123" s="3" t="s">
        <v>217</v>
      </c>
      <c r="J123" s="4" t="s">
        <v>348</v>
      </c>
      <c r="N123" s="4" t="s">
        <v>222</v>
      </c>
      <c r="R123" s="3" t="s">
        <v>216</v>
      </c>
    </row>
    <row r="124" spans="1:23" x14ac:dyDescent="0.2">
      <c r="B124" s="5">
        <f>C127*E127+G127</f>
        <v>182.48175182481751</v>
      </c>
      <c r="C124" s="5"/>
      <c r="D124" s="5"/>
      <c r="E124" s="3">
        <f>B76*A250</f>
        <v>140.37057832678272</v>
      </c>
      <c r="G124" s="5"/>
      <c r="H124" s="3">
        <f>B173*A252</f>
        <v>165.89263990267639</v>
      </c>
      <c r="I124" s="5"/>
      <c r="J124" s="4">
        <f>MIN(R124*A248,R76)</f>
        <v>137</v>
      </c>
      <c r="K124" s="5"/>
      <c r="L124" s="5"/>
      <c r="M124" s="5"/>
      <c r="N124" s="4">
        <f>MIN(R124*A248,R173*A249)</f>
        <v>43.636400000000002</v>
      </c>
      <c r="R124" s="5">
        <f>B124*I127</f>
        <v>5000</v>
      </c>
      <c r="T124" s="30"/>
      <c r="V124" s="30"/>
      <c r="W124" s="30"/>
    </row>
    <row r="125" spans="1:23" x14ac:dyDescent="0.2">
      <c r="B125" s="5"/>
      <c r="C125" s="5"/>
      <c r="D125" s="5"/>
      <c r="E125" s="5"/>
      <c r="G125" s="5"/>
      <c r="I125" s="5"/>
      <c r="J125" s="5"/>
      <c r="K125" s="5"/>
      <c r="L125" s="5"/>
      <c r="M125" s="5"/>
    </row>
    <row r="126" spans="1:23" x14ac:dyDescent="0.2">
      <c r="B126" s="5"/>
      <c r="C126" s="3" t="s">
        <v>219</v>
      </c>
      <c r="D126" s="5"/>
      <c r="E126" s="3" t="s">
        <v>218</v>
      </c>
      <c r="G126" s="5" t="s">
        <v>385</v>
      </c>
      <c r="H126" s="5"/>
      <c r="I126" s="3" t="s">
        <v>215</v>
      </c>
      <c r="J126" s="5"/>
      <c r="K126" s="5" t="s">
        <v>214</v>
      </c>
      <c r="L126" s="5"/>
      <c r="S126" s="30"/>
    </row>
    <row r="127" spans="1:23" x14ac:dyDescent="0.2">
      <c r="B127" s="5"/>
      <c r="C127" s="5">
        <f>B195</f>
        <v>83.029197080291951</v>
      </c>
      <c r="D127" s="5"/>
      <c r="E127" s="5">
        <f>G186</f>
        <v>1</v>
      </c>
      <c r="G127" s="5">
        <f>K202</f>
        <v>99.452554744525557</v>
      </c>
      <c r="H127" s="5"/>
      <c r="I127" s="5">
        <f>K127/E127</f>
        <v>27.400000000000002</v>
      </c>
      <c r="J127" s="5"/>
      <c r="K127" s="5">
        <f>I214*M191</f>
        <v>27.400000000000002</v>
      </c>
      <c r="L127" s="5"/>
    </row>
    <row r="131" spans="1:24" ht="16" thickBot="1" x14ac:dyDescent="0.25">
      <c r="E131" s="32" t="s">
        <v>396</v>
      </c>
      <c r="F131" s="2"/>
      <c r="G131" s="2"/>
      <c r="H131" s="2"/>
      <c r="I131" s="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5"/>
      <c r="U131" s="25"/>
      <c r="V131" s="25"/>
      <c r="W131" s="25"/>
      <c r="X131" s="25"/>
    </row>
    <row r="132" spans="1:24" x14ac:dyDescent="0.2">
      <c r="L132" s="3" t="s">
        <v>192</v>
      </c>
    </row>
    <row r="133" spans="1:24" x14ac:dyDescent="0.2">
      <c r="A133" s="3" t="s">
        <v>255</v>
      </c>
      <c r="G133" s="3" t="s">
        <v>272</v>
      </c>
      <c r="J133" s="3" t="s">
        <v>310</v>
      </c>
    </row>
    <row r="134" spans="1:24" x14ac:dyDescent="0.2">
      <c r="A134" s="19">
        <f>(G134-J134)</f>
        <v>3.6746079113415884</v>
      </c>
      <c r="G134" s="30">
        <f>J39</f>
        <v>3.6746079113415884</v>
      </c>
      <c r="J134" s="3">
        <f>IF((B139-(1-A236)*(1+S236)*E139)/((B139+(1-A236)*(1+S236)*E139)/2)&gt;0, ((B139-(1-A236)*(1+S236)*E139)/((B139+(1-A236)*(1+S236)*E139)/2))*J139,0)</f>
        <v>0</v>
      </c>
      <c r="L134" s="51"/>
      <c r="O134" s="53"/>
    </row>
    <row r="135" spans="1:24" x14ac:dyDescent="0.2">
      <c r="C135" s="30" t="s">
        <v>256</v>
      </c>
      <c r="G135" s="3" t="s">
        <v>273</v>
      </c>
      <c r="J135" s="3" t="s">
        <v>309</v>
      </c>
      <c r="L135" s="51"/>
      <c r="O135" s="51"/>
      <c r="X135" s="5"/>
    </row>
    <row r="136" spans="1:24" x14ac:dyDescent="0.2">
      <c r="B136" s="5"/>
      <c r="C136" s="30">
        <f>(G136-J136)</f>
        <v>-2.5668833910181559</v>
      </c>
      <c r="D136" s="5"/>
      <c r="E136" s="5"/>
      <c r="G136" s="30">
        <f>J88</f>
        <v>0</v>
      </c>
      <c r="H136" s="5"/>
      <c r="I136" s="5"/>
      <c r="J136" s="30">
        <f>IF((B139-(1-J236)*(1+S236)*H139)/((B139+(1-J236)*(1+S236)*H139)/2)&gt;0, ((B139-(1-J236)*(1+S236)*H139)/((B139+(1-J236)*(1+S236)*H139)/2))*N139,0)</f>
        <v>2.5668833910181559</v>
      </c>
      <c r="K136" s="5"/>
      <c r="L136" s="51"/>
      <c r="M136" s="33"/>
      <c r="O136" s="53"/>
      <c r="T136" s="19"/>
      <c r="V136" s="30"/>
      <c r="W136" s="5"/>
    </row>
    <row r="137" spans="1:24" x14ac:dyDescent="0.2">
      <c r="B137" s="5"/>
      <c r="D137" s="5"/>
      <c r="E137" s="5"/>
      <c r="G137" s="5"/>
      <c r="H137" s="5"/>
      <c r="I137" s="5"/>
      <c r="J137" s="5"/>
      <c r="K137" s="5"/>
      <c r="M137" s="33"/>
      <c r="O137" s="51"/>
    </row>
    <row r="138" spans="1:24" x14ac:dyDescent="0.2">
      <c r="B138" s="3" t="s">
        <v>377</v>
      </c>
      <c r="C138" s="5"/>
      <c r="D138" s="5"/>
      <c r="E138" s="3" t="s">
        <v>228</v>
      </c>
      <c r="G138" s="5"/>
      <c r="H138" s="3" t="s">
        <v>226</v>
      </c>
      <c r="I138" s="5"/>
      <c r="J138" s="4" t="s">
        <v>279</v>
      </c>
      <c r="K138" s="5"/>
      <c r="M138" s="33"/>
      <c r="N138" s="4" t="s">
        <v>325</v>
      </c>
      <c r="O138" s="54"/>
      <c r="R138" s="3" t="s">
        <v>225</v>
      </c>
      <c r="S138" s="30"/>
    </row>
    <row r="139" spans="1:24" x14ac:dyDescent="0.2">
      <c r="B139" s="5">
        <f>C142*E142+G142</f>
        <v>48.611111111111114</v>
      </c>
      <c r="C139" s="5"/>
      <c r="D139" s="5"/>
      <c r="E139" s="3">
        <f>B42*A251</f>
        <v>52.884571314139301</v>
      </c>
      <c r="G139" s="5"/>
      <c r="H139" s="3">
        <f>B91*A253</f>
        <v>45.833295138920718</v>
      </c>
      <c r="I139" s="5"/>
      <c r="J139" s="4">
        <f>MIN(R139*A249, R42)</f>
        <v>43.636400000000002</v>
      </c>
      <c r="K139" s="5"/>
      <c r="M139" s="33"/>
      <c r="N139" s="4">
        <f>MIN(R139*A249, R91*A248)</f>
        <v>43.636400000000002</v>
      </c>
      <c r="O139" s="55"/>
      <c r="R139" s="33">
        <f>B139*I142</f>
        <v>100.00000000000001</v>
      </c>
    </row>
    <row r="140" spans="1:24" x14ac:dyDescent="0.2">
      <c r="O140" s="51"/>
      <c r="R140" s="3"/>
    </row>
    <row r="141" spans="1:24" x14ac:dyDescent="0.2">
      <c r="C141" s="3" t="s">
        <v>227</v>
      </c>
      <c r="E141" s="3" t="s">
        <v>87</v>
      </c>
      <c r="G141" s="3" t="s">
        <v>384</v>
      </c>
      <c r="I141" s="3" t="s">
        <v>224</v>
      </c>
      <c r="K141" s="5" t="s">
        <v>223</v>
      </c>
      <c r="O141" s="51"/>
      <c r="R141" s="3"/>
    </row>
    <row r="142" spans="1:24" x14ac:dyDescent="0.2">
      <c r="C142" s="5">
        <f>B196</f>
        <v>8.1944444444444464</v>
      </c>
      <c r="E142" s="5">
        <f>L183</f>
        <v>3.5</v>
      </c>
      <c r="G142" s="19">
        <f>K204</f>
        <v>19.930555555555554</v>
      </c>
      <c r="I142" s="5">
        <f>K142/E142</f>
        <v>2.0571428571428574</v>
      </c>
      <c r="J142" s="5"/>
      <c r="K142" s="5">
        <f>P211*M192</f>
        <v>7.2</v>
      </c>
      <c r="N142" s="5"/>
      <c r="O142" s="51"/>
      <c r="P142" s="5"/>
      <c r="R142" s="3"/>
      <c r="T142" s="5"/>
    </row>
    <row r="143" spans="1:24" x14ac:dyDescent="0.2">
      <c r="O143" s="51"/>
    </row>
    <row r="144" spans="1:24" x14ac:dyDescent="0.2">
      <c r="A144" s="3" t="s">
        <v>257</v>
      </c>
      <c r="G144" s="3" t="s">
        <v>274</v>
      </c>
      <c r="J144" s="3" t="s">
        <v>311</v>
      </c>
      <c r="O144" s="51"/>
    </row>
    <row r="145" spans="1:23" x14ac:dyDescent="0.2">
      <c r="A145" s="30">
        <f>(G145-J145)</f>
        <v>0.9992523279300104</v>
      </c>
      <c r="G145" s="30">
        <f>J50</f>
        <v>0.9992523279300104</v>
      </c>
      <c r="J145" s="30">
        <f>IF((B150-(1-A237)*(1+S237)*E150)/((B150+(1-A237)*(1+S237)*E150)/2)&gt;0, ((B150-(1-A237)*(1+S237)*E150)/((B150+(1-A237)*(1+S237)*E150)/2))*J150,0)</f>
        <v>0</v>
      </c>
      <c r="L145" s="51"/>
      <c r="O145" s="53"/>
    </row>
    <row r="146" spans="1:23" x14ac:dyDescent="0.2">
      <c r="C146" s="30" t="s">
        <v>258</v>
      </c>
      <c r="G146" s="3" t="s">
        <v>331</v>
      </c>
      <c r="J146" s="3" t="s">
        <v>312</v>
      </c>
      <c r="L146" s="51"/>
      <c r="O146" s="51"/>
    </row>
    <row r="147" spans="1:23" x14ac:dyDescent="0.2">
      <c r="C147" s="30">
        <f>(G147-J147)</f>
        <v>-0.65788971997918366</v>
      </c>
      <c r="G147" s="30">
        <f>J99</f>
        <v>0</v>
      </c>
      <c r="J147" s="30">
        <f>IF((B150-(1-J237)*(1+S237)*H150)/((B150+(1-J237)*(1+S237)*H150)/2)&gt;0, ((B150-(1-J237)*(1+S237)*H150)/((B150+(1-J237)*(1+S237)*H150)/2))*N150,0)</f>
        <v>0.65788971997918366</v>
      </c>
      <c r="L147" s="51"/>
      <c r="O147" s="56"/>
    </row>
    <row r="148" spans="1:23" x14ac:dyDescent="0.2">
      <c r="O148" s="51"/>
    </row>
    <row r="149" spans="1:23" x14ac:dyDescent="0.2">
      <c r="B149" s="3" t="s">
        <v>378</v>
      </c>
      <c r="E149" s="3" t="s">
        <v>234</v>
      </c>
      <c r="H149" s="3" t="s">
        <v>233</v>
      </c>
      <c r="J149" s="4" t="s">
        <v>278</v>
      </c>
      <c r="N149" s="4" t="s">
        <v>326</v>
      </c>
      <c r="O149" s="54"/>
      <c r="R149" s="3" t="s">
        <v>232</v>
      </c>
    </row>
    <row r="150" spans="1:23" x14ac:dyDescent="0.2">
      <c r="B150" s="33">
        <f>C153*E153+G153</f>
        <v>34.722222222222229</v>
      </c>
      <c r="E150" s="3">
        <f>B53*A251</f>
        <v>35.256380876092862</v>
      </c>
      <c r="H150" s="3">
        <f>B102*A253</f>
        <v>34.374971354190542</v>
      </c>
      <c r="J150" s="4">
        <f>MIN(R150*A249, R53)</f>
        <v>65.454599999999999</v>
      </c>
      <c r="N150" s="4">
        <f>MIN(R150*A249, R102*A248)</f>
        <v>65.454599999999999</v>
      </c>
      <c r="O150" s="51"/>
      <c r="R150" s="33">
        <f>B150*I153</f>
        <v>150</v>
      </c>
    </row>
    <row r="151" spans="1:23" x14ac:dyDescent="0.2">
      <c r="J151" s="33"/>
      <c r="L151" s="5"/>
      <c r="O151" s="51"/>
    </row>
    <row r="152" spans="1:23" x14ac:dyDescent="0.2">
      <c r="A152" s="33"/>
      <c r="B152" s="33"/>
      <c r="C152" s="3" t="s">
        <v>227</v>
      </c>
      <c r="D152" s="33"/>
      <c r="E152" s="3" t="s">
        <v>90</v>
      </c>
      <c r="G152" s="33" t="s">
        <v>383</v>
      </c>
      <c r="H152" s="33"/>
      <c r="I152" s="3" t="s">
        <v>231</v>
      </c>
      <c r="J152" s="33"/>
      <c r="K152" s="5" t="s">
        <v>230</v>
      </c>
      <c r="L152" s="5"/>
      <c r="O152" s="55"/>
      <c r="T152" s="30"/>
      <c r="V152" s="30"/>
      <c r="W152" s="30"/>
    </row>
    <row r="153" spans="1:23" x14ac:dyDescent="0.2">
      <c r="A153" s="33"/>
      <c r="B153" s="33"/>
      <c r="C153" s="33">
        <f>B196</f>
        <v>8.1944444444444464</v>
      </c>
      <c r="D153" s="33"/>
      <c r="E153" s="33">
        <f>L184</f>
        <v>2.5</v>
      </c>
      <c r="G153" s="33">
        <f>K205</f>
        <v>14.236111111111112</v>
      </c>
      <c r="H153" s="33"/>
      <c r="I153" s="33">
        <f>K153/E153</f>
        <v>4.3199999999999994</v>
      </c>
      <c r="J153" s="33"/>
      <c r="K153" s="33">
        <f>P212*M192</f>
        <v>10.799999999999999</v>
      </c>
      <c r="L153" s="5"/>
      <c r="O153" s="51"/>
    </row>
    <row r="154" spans="1:23" x14ac:dyDescent="0.2">
      <c r="A154" s="33"/>
      <c r="B154" s="33"/>
      <c r="C154" s="33"/>
      <c r="D154" s="33"/>
      <c r="E154" s="33"/>
      <c r="G154" s="33"/>
      <c r="H154" s="33"/>
      <c r="M154" s="33"/>
      <c r="O154" s="51"/>
      <c r="S154" s="30"/>
    </row>
    <row r="155" spans="1:23" x14ac:dyDescent="0.2">
      <c r="A155" s="3" t="s">
        <v>259</v>
      </c>
      <c r="B155" s="33"/>
      <c r="C155" s="33"/>
      <c r="D155" s="33"/>
      <c r="E155" s="33"/>
      <c r="G155" s="3" t="s">
        <v>275</v>
      </c>
      <c r="H155" s="33"/>
      <c r="J155" s="20" t="s">
        <v>341</v>
      </c>
      <c r="M155" s="33"/>
      <c r="O155" s="51"/>
    </row>
    <row r="156" spans="1:23" x14ac:dyDescent="0.2">
      <c r="A156" s="30">
        <f>(G156-J156)</f>
        <v>-10.909154166687356</v>
      </c>
      <c r="G156" s="30">
        <f>J62</f>
        <v>0</v>
      </c>
      <c r="J156" s="30">
        <f>IF((B162-(1-A238)*(1+S238)*E162)/((B162+(1-A238)*(1+S238)*E162)/2)&gt;0, ((B162-(1-A238)*(1+S238)*E162)/((B162+(1-A238)*(1+S238)*E162)/2))*J162,0)</f>
        <v>10.909154166687356</v>
      </c>
      <c r="L156" s="51"/>
      <c r="O156" s="57"/>
    </row>
    <row r="157" spans="1:23" x14ac:dyDescent="0.2">
      <c r="C157" s="30" t="s">
        <v>260</v>
      </c>
      <c r="G157" s="3" t="s">
        <v>263</v>
      </c>
      <c r="J157" s="3" t="s">
        <v>313</v>
      </c>
      <c r="L157" s="51"/>
      <c r="O157" s="51"/>
    </row>
    <row r="158" spans="1:23" x14ac:dyDescent="0.2">
      <c r="C158" s="30">
        <f>(G158-J158)</f>
        <v>6.2337170067789645</v>
      </c>
      <c r="G158" s="30">
        <f>J110</f>
        <v>6.2337170067789645</v>
      </c>
      <c r="J158" s="30">
        <f>IF((B162-(1-J238)*(1+S238)*H162)/((B162+(1-J238)*(1+S238)*H162)/2)&gt;0, ((B162-(1-J238)*(1+S238)*H162)/((B162+(1-J238)*(1+S238)*H162)/2))*N162,0)</f>
        <v>0</v>
      </c>
      <c r="L158" s="51"/>
      <c r="O158" s="57"/>
    </row>
    <row r="159" spans="1:23" x14ac:dyDescent="0.2">
      <c r="O159" s="51"/>
    </row>
    <row r="160" spans="1:23" x14ac:dyDescent="0.2">
      <c r="O160" s="54"/>
    </row>
    <row r="161" spans="1:23" x14ac:dyDescent="0.2">
      <c r="B161" s="3" t="s">
        <v>379</v>
      </c>
      <c r="E161" s="3" t="s">
        <v>239</v>
      </c>
      <c r="H161" s="3" t="s">
        <v>238</v>
      </c>
      <c r="J161" s="4" t="s">
        <v>280</v>
      </c>
      <c r="N161" s="4" t="s">
        <v>281</v>
      </c>
      <c r="O161" s="51"/>
      <c r="R161" s="3" t="s">
        <v>237</v>
      </c>
    </row>
    <row r="162" spans="1:23" x14ac:dyDescent="0.2">
      <c r="B162" s="5">
        <f>C165*E165+G165</f>
        <v>20.833333333333336</v>
      </c>
      <c r="E162" s="3">
        <f>B65*A251</f>
        <v>17.628190438046431</v>
      </c>
      <c r="H162" s="3">
        <f>B113*A253</f>
        <v>22.916647569460359</v>
      </c>
      <c r="J162" s="4">
        <f>MIN(R162*A249, R65)</f>
        <v>65.454599999999999</v>
      </c>
      <c r="N162" s="4">
        <f>MIN(R162*A249, R113*A248)</f>
        <v>65.454599999999999</v>
      </c>
      <c r="O162" s="51"/>
      <c r="R162" s="5">
        <f>B162*I165</f>
        <v>150</v>
      </c>
    </row>
    <row r="163" spans="1:23" x14ac:dyDescent="0.2">
      <c r="J163" s="5"/>
      <c r="L163" s="5"/>
      <c r="O163" s="51"/>
    </row>
    <row r="164" spans="1:23" ht="16" x14ac:dyDescent="0.2">
      <c r="B164" s="5"/>
      <c r="C164" s="3" t="s">
        <v>227</v>
      </c>
      <c r="D164" s="5"/>
      <c r="E164" s="3" t="s">
        <v>93</v>
      </c>
      <c r="G164" s="5" t="s">
        <v>382</v>
      </c>
      <c r="H164" s="5"/>
      <c r="I164" s="3" t="s">
        <v>236</v>
      </c>
      <c r="J164" s="5"/>
      <c r="K164" s="5" t="s">
        <v>336</v>
      </c>
      <c r="L164" s="5"/>
      <c r="O164" s="51"/>
      <c r="T164" s="30"/>
      <c r="V164" s="30"/>
      <c r="W164" s="30"/>
    </row>
    <row r="165" spans="1:23" x14ac:dyDescent="0.2">
      <c r="B165" s="5"/>
      <c r="C165" s="5">
        <f>B196</f>
        <v>8.1944444444444464</v>
      </c>
      <c r="D165" s="5"/>
      <c r="E165" s="5">
        <f>L185</f>
        <v>1.5</v>
      </c>
      <c r="G165" s="5">
        <f>K206</f>
        <v>8.5416666666666679</v>
      </c>
      <c r="H165" s="5"/>
      <c r="I165" s="5">
        <f>K165/E165</f>
        <v>7.1999999999999993</v>
      </c>
      <c r="J165" s="5"/>
      <c r="K165" s="5">
        <f>P213*M192</f>
        <v>10.799999999999999</v>
      </c>
      <c r="L165" s="5"/>
      <c r="O165" s="51"/>
    </row>
    <row r="166" spans="1:23" x14ac:dyDescent="0.2">
      <c r="B166" s="5"/>
      <c r="C166" s="5"/>
      <c r="L166" s="51"/>
      <c r="M166" s="5"/>
      <c r="O166" s="51"/>
      <c r="S166" s="30"/>
    </row>
    <row r="167" spans="1:23" x14ac:dyDescent="0.2">
      <c r="A167" s="3" t="s">
        <v>261</v>
      </c>
      <c r="B167" s="5"/>
      <c r="C167" s="5"/>
      <c r="G167" s="3" t="s">
        <v>276</v>
      </c>
      <c r="J167" s="3" t="s">
        <v>342</v>
      </c>
      <c r="M167" s="5"/>
    </row>
    <row r="168" spans="1:23" x14ac:dyDescent="0.2">
      <c r="A168" s="30">
        <f>(G168-J168)</f>
        <v>-7.2727694444582385</v>
      </c>
      <c r="B168" s="5"/>
      <c r="C168" s="5"/>
      <c r="E168" s="5"/>
      <c r="G168" s="30">
        <f>J73</f>
        <v>0</v>
      </c>
      <c r="J168" s="30">
        <f>IF((B173-(1-A239)*(1+S239)*E173)/((B173+(1-A239)*(1+S239)*E173)/2)&gt;0, ((B173-(1-A239)*(1+S239)*E173)/((B173+(1-A239)*(1+S239)*E173)/2))*J173,0)</f>
        <v>7.2727694444582385</v>
      </c>
      <c r="K168" s="5"/>
      <c r="L168" s="51"/>
      <c r="M168" s="5"/>
      <c r="O168" s="57"/>
    </row>
    <row r="169" spans="1:23" x14ac:dyDescent="0.2">
      <c r="C169" s="30" t="s">
        <v>262</v>
      </c>
      <c r="G169" s="3" t="s">
        <v>277</v>
      </c>
      <c r="J169" s="3" t="s">
        <v>314</v>
      </c>
      <c r="L169" s="51"/>
      <c r="O169" s="51"/>
    </row>
    <row r="170" spans="1:23" x14ac:dyDescent="0.2">
      <c r="C170" s="30">
        <f>(G170-J170)</f>
        <v>4.1558113378526427</v>
      </c>
      <c r="G170" s="30">
        <f>J121</f>
        <v>4.1558113378526427</v>
      </c>
      <c r="J170" s="30">
        <f>IF((B173-(1-J239)*(1+S239)*H173)/((B173+(1-J239)*(1+S239)*H173)/2)&gt;0, ((B173-(1-J239)*(1+S239)*H173)/((B173+(1-J239)*(1+S239)*H173)/2))*N173,0)</f>
        <v>0</v>
      </c>
      <c r="L170" s="51"/>
      <c r="O170" s="57"/>
    </row>
    <row r="171" spans="1:23" x14ac:dyDescent="0.2">
      <c r="J171" s="5"/>
      <c r="L171" s="5"/>
    </row>
    <row r="172" spans="1:23" x14ac:dyDescent="0.2">
      <c r="B172" s="3" t="s">
        <v>380</v>
      </c>
      <c r="E172" s="3" t="s">
        <v>245</v>
      </c>
      <c r="H172" s="3" t="s">
        <v>244</v>
      </c>
      <c r="J172" s="4" t="s">
        <v>327</v>
      </c>
      <c r="N172" s="4" t="s">
        <v>328</v>
      </c>
      <c r="R172" s="3" t="s">
        <v>243</v>
      </c>
      <c r="T172" s="30"/>
      <c r="V172" s="30"/>
      <c r="W172" s="30"/>
    </row>
    <row r="173" spans="1:23" x14ac:dyDescent="0.2">
      <c r="B173" s="5">
        <f>C176*E176+G176</f>
        <v>10.416666666666668</v>
      </c>
      <c r="C173" s="5"/>
      <c r="D173" s="5"/>
      <c r="E173" s="3">
        <f>B76*A251</f>
        <v>8.8140952190232156</v>
      </c>
      <c r="G173" s="5"/>
      <c r="H173" s="3">
        <f>B124*A253</f>
        <v>11.45832378473018</v>
      </c>
      <c r="I173" s="5"/>
      <c r="J173" s="4">
        <f>MIN(R173*A249, R76)</f>
        <v>43.636400000000002</v>
      </c>
      <c r="N173" s="4">
        <f>MIN(R173*A249, R124*A248)</f>
        <v>43.636400000000002</v>
      </c>
      <c r="R173" s="5">
        <f>B173*I176</f>
        <v>100.00000000000001</v>
      </c>
    </row>
    <row r="174" spans="1:23" x14ac:dyDescent="0.2">
      <c r="B174" s="5"/>
      <c r="C174" s="5"/>
      <c r="D174" s="5"/>
      <c r="E174" s="5"/>
      <c r="G174" s="5"/>
      <c r="I174" s="5"/>
      <c r="J174" s="5"/>
      <c r="K174" s="5"/>
      <c r="L174" s="5"/>
      <c r="S174" s="30"/>
    </row>
    <row r="175" spans="1:23" x14ac:dyDescent="0.2">
      <c r="B175" s="5"/>
      <c r="C175" s="3" t="s">
        <v>177</v>
      </c>
      <c r="D175" s="5"/>
      <c r="E175" s="3" t="s">
        <v>95</v>
      </c>
      <c r="G175" s="3" t="s">
        <v>381</v>
      </c>
      <c r="I175" s="3" t="s">
        <v>242</v>
      </c>
      <c r="K175" s="5" t="s">
        <v>241</v>
      </c>
      <c r="L175" s="5"/>
    </row>
    <row r="176" spans="1:23" x14ac:dyDescent="0.2">
      <c r="C176" s="5">
        <f>B196</f>
        <v>8.1944444444444464</v>
      </c>
      <c r="E176" s="5">
        <f>L186</f>
        <v>0.75</v>
      </c>
      <c r="G176" s="19">
        <f>K207</f>
        <v>4.2708333333333339</v>
      </c>
      <c r="I176" s="5">
        <f>K176/E176</f>
        <v>9.6</v>
      </c>
      <c r="K176" s="5">
        <f>P214*M192</f>
        <v>7.2</v>
      </c>
      <c r="L176" s="5"/>
      <c r="S176" s="30"/>
      <c r="T176" s="30"/>
      <c r="U176" s="30"/>
    </row>
    <row r="179" spans="1:22" x14ac:dyDescent="0.2">
      <c r="D179" s="5"/>
      <c r="F179" s="5"/>
      <c r="J179" s="5"/>
    </row>
    <row r="180" spans="1:22" ht="16" thickBot="1" x14ac:dyDescent="0.25">
      <c r="H180" s="15" t="s">
        <v>397</v>
      </c>
      <c r="I180" s="15"/>
      <c r="J180" s="15"/>
      <c r="K180" s="2"/>
    </row>
    <row r="182" spans="1:22" x14ac:dyDescent="0.2">
      <c r="A182" s="35"/>
      <c r="B182" s="3" t="s">
        <v>82</v>
      </c>
      <c r="H182" s="3" t="s">
        <v>83</v>
      </c>
      <c r="L182" s="34"/>
      <c r="M182" s="3" t="s">
        <v>84</v>
      </c>
    </row>
    <row r="183" spans="1:22" x14ac:dyDescent="0.2">
      <c r="A183" s="35">
        <v>3</v>
      </c>
      <c r="B183" s="3" t="s">
        <v>85</v>
      </c>
      <c r="G183" s="36">
        <v>4</v>
      </c>
      <c r="H183" s="3" t="s">
        <v>86</v>
      </c>
      <c r="L183" s="36">
        <v>3.5</v>
      </c>
      <c r="M183" s="3" t="s">
        <v>87</v>
      </c>
    </row>
    <row r="184" spans="1:22" x14ac:dyDescent="0.2">
      <c r="A184" s="35">
        <v>2</v>
      </c>
      <c r="B184" s="3" t="s">
        <v>88</v>
      </c>
      <c r="G184" s="36">
        <v>3</v>
      </c>
      <c r="H184" s="3" t="s">
        <v>89</v>
      </c>
      <c r="L184" s="36">
        <v>2.5</v>
      </c>
      <c r="M184" s="3" t="s">
        <v>90</v>
      </c>
    </row>
    <row r="185" spans="1:22" x14ac:dyDescent="0.2">
      <c r="A185" s="35">
        <v>1</v>
      </c>
      <c r="B185" s="3" t="s">
        <v>91</v>
      </c>
      <c r="G185" s="36">
        <v>2</v>
      </c>
      <c r="H185" s="3" t="s">
        <v>92</v>
      </c>
      <c r="L185" s="36">
        <v>1.5</v>
      </c>
      <c r="M185" s="3" t="s">
        <v>93</v>
      </c>
      <c r="V185" s="24"/>
    </row>
    <row r="186" spans="1:22" x14ac:dyDescent="0.2">
      <c r="A186" s="35">
        <v>0.5</v>
      </c>
      <c r="B186" s="3" t="s">
        <v>94</v>
      </c>
      <c r="G186" s="36">
        <v>1</v>
      </c>
      <c r="H186" s="3" t="s">
        <v>218</v>
      </c>
      <c r="L186" s="19">
        <v>0.75</v>
      </c>
      <c r="M186" s="3" t="s">
        <v>95</v>
      </c>
    </row>
    <row r="187" spans="1:22" x14ac:dyDescent="0.2">
      <c r="H187" s="23"/>
    </row>
    <row r="188" spans="1:22" ht="16" thickBot="1" x14ac:dyDescent="0.25">
      <c r="A188" s="35"/>
      <c r="C188" s="15" t="s">
        <v>405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9"/>
      <c r="O188" s="2"/>
      <c r="P188" s="2"/>
      <c r="Q188" s="2"/>
    </row>
    <row r="189" spans="1:22" x14ac:dyDescent="0.2">
      <c r="A189" s="35"/>
      <c r="F189" s="36"/>
      <c r="S189" s="20"/>
      <c r="T189" s="20"/>
      <c r="U189" s="20"/>
    </row>
    <row r="190" spans="1:22" x14ac:dyDescent="0.2">
      <c r="A190" s="37">
        <v>2500</v>
      </c>
      <c r="B190" s="3" t="s">
        <v>97</v>
      </c>
      <c r="G190" s="59">
        <v>0.36499999999999999</v>
      </c>
      <c r="H190" s="3" t="s">
        <v>402</v>
      </c>
      <c r="M190" s="35">
        <v>325</v>
      </c>
      <c r="N190" s="3" t="s">
        <v>96</v>
      </c>
      <c r="R190" s="3"/>
      <c r="T190" s="20"/>
      <c r="U190" s="20"/>
    </row>
    <row r="191" spans="1:22" x14ac:dyDescent="0.2">
      <c r="A191" s="37">
        <v>25000</v>
      </c>
      <c r="B191" s="3" t="s">
        <v>99</v>
      </c>
      <c r="G191" s="59">
        <v>0.54500000000000004</v>
      </c>
      <c r="H191" s="3" t="s">
        <v>403</v>
      </c>
      <c r="M191" s="35">
        <v>137</v>
      </c>
      <c r="N191" s="3" t="s">
        <v>98</v>
      </c>
      <c r="R191" s="3"/>
      <c r="T191" s="20"/>
      <c r="U191" s="20"/>
    </row>
    <row r="192" spans="1:22" x14ac:dyDescent="0.2">
      <c r="A192" s="37">
        <v>500</v>
      </c>
      <c r="B192" s="3" t="s">
        <v>101</v>
      </c>
      <c r="G192" s="59">
        <v>0.41</v>
      </c>
      <c r="H192" s="3" t="s">
        <v>404</v>
      </c>
      <c r="J192" s="35"/>
      <c r="L192" s="37"/>
      <c r="M192" s="35">
        <v>36</v>
      </c>
      <c r="N192" s="3" t="s">
        <v>100</v>
      </c>
      <c r="R192" s="3"/>
      <c r="S192" s="20"/>
      <c r="T192" s="20"/>
      <c r="U192" s="20"/>
    </row>
    <row r="193" spans="1:27" x14ac:dyDescent="0.2">
      <c r="A193" s="35"/>
      <c r="F193" s="36"/>
      <c r="S193" s="20"/>
      <c r="T193" s="20"/>
      <c r="U193" s="20"/>
    </row>
    <row r="194" spans="1:27" x14ac:dyDescent="0.2">
      <c r="B194" s="19">
        <f>(A190*(1-G190))/M190</f>
        <v>4.884615384615385</v>
      </c>
      <c r="C194" s="4" t="s">
        <v>351</v>
      </c>
      <c r="F194" s="36"/>
      <c r="K194" s="19">
        <f>(A190*G190*A211)/I45</f>
        <v>8.4230769230769234</v>
      </c>
      <c r="L194" s="4" t="s">
        <v>356</v>
      </c>
      <c r="S194" s="20"/>
      <c r="T194" s="20"/>
      <c r="U194" s="20"/>
    </row>
    <row r="195" spans="1:27" x14ac:dyDescent="0.2">
      <c r="B195" s="19">
        <f>(A191*(1-G191))/M191</f>
        <v>83.029197080291951</v>
      </c>
      <c r="C195" s="4" t="s">
        <v>352</v>
      </c>
      <c r="F195" s="36"/>
      <c r="K195" s="19">
        <f>(A190*G190*A212)/I56</f>
        <v>5.615384615384615</v>
      </c>
      <c r="L195" s="4" t="s">
        <v>362</v>
      </c>
      <c r="S195" s="20"/>
      <c r="T195" s="20"/>
      <c r="U195" s="20"/>
      <c r="Z195" s="19"/>
      <c r="AA195" s="4"/>
    </row>
    <row r="196" spans="1:27" x14ac:dyDescent="0.2">
      <c r="B196" s="19">
        <f>(A192*(1-G192))/M192</f>
        <v>8.1944444444444464</v>
      </c>
      <c r="C196" s="4" t="s">
        <v>353</v>
      </c>
      <c r="F196" s="36"/>
      <c r="K196" s="19">
        <f>(A190*G190*A213)/I68</f>
        <v>2.8076923076923075</v>
      </c>
      <c r="L196" s="4" t="s">
        <v>363</v>
      </c>
      <c r="S196" s="20"/>
      <c r="T196" s="20"/>
      <c r="U196" s="20"/>
      <c r="Z196" s="19"/>
      <c r="AA196" s="4"/>
    </row>
    <row r="197" spans="1:27" x14ac:dyDescent="0.2">
      <c r="B197" s="19"/>
      <c r="C197" s="4"/>
      <c r="F197" s="36"/>
      <c r="K197" s="19">
        <f>(A190*G190*A214)/I79</f>
        <v>1.4038461538461537</v>
      </c>
      <c r="L197" s="4" t="s">
        <v>364</v>
      </c>
      <c r="S197" s="20"/>
      <c r="T197" s="20"/>
      <c r="U197" s="20"/>
      <c r="Z197" s="19"/>
      <c r="AA197" s="4"/>
    </row>
    <row r="198" spans="1:27" x14ac:dyDescent="0.2">
      <c r="L198" s="58"/>
      <c r="Q198" s="19"/>
      <c r="S198" s="20"/>
      <c r="T198" s="20"/>
      <c r="V198" s="19"/>
      <c r="W198" s="4"/>
      <c r="Z198" s="19"/>
      <c r="AA198" s="4"/>
    </row>
    <row r="199" spans="1:27" x14ac:dyDescent="0.2">
      <c r="K199" s="19">
        <f>(A191*G191*I211)/I94</f>
        <v>397.81021897810223</v>
      </c>
      <c r="L199" s="4" t="s">
        <v>365</v>
      </c>
      <c r="Q199" s="19"/>
      <c r="S199" s="20"/>
      <c r="T199" s="20"/>
      <c r="U199" s="20"/>
      <c r="Z199" s="19"/>
      <c r="AA199" s="4"/>
    </row>
    <row r="200" spans="1:27" x14ac:dyDescent="0.2">
      <c r="K200" s="19">
        <f>(A191*G191*I212)/I105</f>
        <v>298.35766423357666</v>
      </c>
      <c r="L200" s="4" t="s">
        <v>366</v>
      </c>
      <c r="Q200" s="19"/>
      <c r="S200" s="20"/>
      <c r="T200" s="20"/>
      <c r="U200" s="20"/>
      <c r="Z200" s="19"/>
      <c r="AA200" s="4"/>
    </row>
    <row r="201" spans="1:27" x14ac:dyDescent="0.2">
      <c r="K201" s="19">
        <f>(A191*G191*I213)/I116</f>
        <v>198.90510948905111</v>
      </c>
      <c r="L201" s="4" t="s">
        <v>367</v>
      </c>
      <c r="Q201" s="19"/>
      <c r="S201" s="20"/>
      <c r="T201" s="20"/>
      <c r="U201" s="20"/>
      <c r="Z201" s="19"/>
      <c r="AA201" s="4"/>
    </row>
    <row r="202" spans="1:27" x14ac:dyDescent="0.2">
      <c r="K202" s="19">
        <f>(A191*G191*I214)/I127</f>
        <v>99.452554744525557</v>
      </c>
      <c r="L202" s="4" t="s">
        <v>368</v>
      </c>
      <c r="Q202" s="19"/>
      <c r="S202" s="20"/>
      <c r="T202" s="20"/>
      <c r="U202" s="20"/>
      <c r="Z202" s="19"/>
      <c r="AA202" s="4"/>
    </row>
    <row r="203" spans="1:27" x14ac:dyDescent="0.2">
      <c r="K203" s="19"/>
      <c r="L203" s="4"/>
      <c r="Q203" s="19"/>
      <c r="S203" s="20"/>
      <c r="T203" s="20"/>
      <c r="U203" s="20"/>
      <c r="Z203" s="19"/>
      <c r="AA203" s="4"/>
    </row>
    <row r="204" spans="1:27" x14ac:dyDescent="0.2">
      <c r="K204" s="52">
        <f>(A192*G192*P211)/I142</f>
        <v>19.930555555555554</v>
      </c>
      <c r="L204" s="4" t="s">
        <v>369</v>
      </c>
      <c r="Q204" s="19"/>
      <c r="S204" s="20"/>
      <c r="T204" s="20"/>
      <c r="U204" s="20"/>
      <c r="Z204" s="19"/>
      <c r="AA204" s="4"/>
    </row>
    <row r="205" spans="1:27" x14ac:dyDescent="0.2">
      <c r="K205" s="52">
        <f>(A192*G192*P212)/I153</f>
        <v>14.236111111111112</v>
      </c>
      <c r="L205" s="4" t="s">
        <v>370</v>
      </c>
      <c r="Q205" s="19"/>
      <c r="S205" s="20"/>
      <c r="T205" s="20"/>
      <c r="U205" s="20"/>
      <c r="Z205" s="19"/>
      <c r="AA205" s="4"/>
    </row>
    <row r="206" spans="1:27" x14ac:dyDescent="0.2">
      <c r="K206" s="52">
        <f>(A192*G192*P213)/I165</f>
        <v>8.5416666666666679</v>
      </c>
      <c r="L206" s="4" t="s">
        <v>371</v>
      </c>
      <c r="Q206" s="19"/>
      <c r="S206" s="20"/>
      <c r="T206" s="20"/>
      <c r="U206" s="20"/>
      <c r="Z206" s="19"/>
      <c r="AA206" s="4"/>
    </row>
    <row r="207" spans="1:27" x14ac:dyDescent="0.2">
      <c r="K207" s="52">
        <f>(A192*G192*P214)/I176</f>
        <v>4.2708333333333339</v>
      </c>
      <c r="L207" s="4" t="s">
        <v>372</v>
      </c>
      <c r="Q207" s="19"/>
      <c r="S207" s="20"/>
      <c r="T207" s="20"/>
      <c r="U207" s="20"/>
      <c r="Z207" s="19"/>
      <c r="AA207" s="4"/>
    </row>
    <row r="208" spans="1:27" x14ac:dyDescent="0.2">
      <c r="I208" s="20"/>
      <c r="J208" s="20"/>
      <c r="K208" s="20"/>
      <c r="M208" s="20"/>
      <c r="N208" s="20"/>
      <c r="O208" s="20"/>
      <c r="Q208" s="20"/>
      <c r="S208" s="20"/>
      <c r="T208" s="20"/>
      <c r="U208" s="20"/>
    </row>
    <row r="209" spans="1:24" ht="16" thickBot="1" x14ac:dyDescent="0.25">
      <c r="K209" s="2" t="s">
        <v>329</v>
      </c>
      <c r="L209" s="2"/>
      <c r="M209" s="2"/>
      <c r="N209" s="2"/>
      <c r="O209" s="24"/>
    </row>
    <row r="210" spans="1:24" ht="16" thickBot="1" x14ac:dyDescent="0.25">
      <c r="A210" s="35"/>
      <c r="B210" s="2" t="s">
        <v>160</v>
      </c>
      <c r="C210" s="38"/>
      <c r="D210" s="38"/>
      <c r="E210" s="38"/>
      <c r="F210" s="38"/>
      <c r="I210" s="34"/>
      <c r="J210" s="2" t="s">
        <v>161</v>
      </c>
      <c r="K210" s="2"/>
      <c r="L210" s="2"/>
      <c r="M210" s="2"/>
      <c r="N210" s="2"/>
      <c r="P210" s="34"/>
      <c r="Q210" s="29" t="s">
        <v>162</v>
      </c>
      <c r="R210" s="29"/>
      <c r="S210" s="2"/>
      <c r="T210" s="2"/>
      <c r="U210" s="2"/>
      <c r="V210" s="24"/>
    </row>
    <row r="211" spans="1:24" x14ac:dyDescent="0.2">
      <c r="A211" s="35">
        <v>0.2</v>
      </c>
      <c r="B211" s="3" t="s">
        <v>163</v>
      </c>
      <c r="I211" s="36">
        <v>0.2</v>
      </c>
      <c r="J211" s="3" t="s">
        <v>164</v>
      </c>
      <c r="P211" s="36">
        <v>0.2</v>
      </c>
      <c r="Q211" s="4" t="s">
        <v>165</v>
      </c>
    </row>
    <row r="212" spans="1:24" x14ac:dyDescent="0.2">
      <c r="A212" s="35">
        <v>0.3</v>
      </c>
      <c r="B212" s="3" t="s">
        <v>166</v>
      </c>
      <c r="I212" s="36">
        <v>0.3</v>
      </c>
      <c r="J212" s="3" t="s">
        <v>167</v>
      </c>
      <c r="P212" s="36">
        <v>0.3</v>
      </c>
      <c r="Q212" s="4" t="s">
        <v>168</v>
      </c>
    </row>
    <row r="213" spans="1:24" x14ac:dyDescent="0.2">
      <c r="A213" s="35">
        <v>0.3</v>
      </c>
      <c r="B213" s="3" t="s">
        <v>169</v>
      </c>
      <c r="I213" s="36">
        <v>0.3</v>
      </c>
      <c r="J213" s="3" t="s">
        <v>170</v>
      </c>
      <c r="P213" s="36">
        <v>0.3</v>
      </c>
      <c r="Q213" s="4" t="s">
        <v>171</v>
      </c>
    </row>
    <row r="214" spans="1:24" x14ac:dyDescent="0.2">
      <c r="A214" s="35">
        <f>(1-A211-A212-A213)</f>
        <v>0.2</v>
      </c>
      <c r="B214" s="3" t="s">
        <v>172</v>
      </c>
      <c r="I214" s="36">
        <f>(1-I211-I212-I213)</f>
        <v>0.2</v>
      </c>
      <c r="J214" s="3" t="s">
        <v>173</v>
      </c>
      <c r="P214" s="36">
        <f>(1-P211-P212-P213)</f>
        <v>0.2</v>
      </c>
      <c r="Q214" s="4" t="s">
        <v>174</v>
      </c>
    </row>
    <row r="217" spans="1:24" ht="16" thickBot="1" x14ac:dyDescent="0.25">
      <c r="I217" s="15" t="s">
        <v>330</v>
      </c>
      <c r="J217" s="2"/>
      <c r="K217" s="2"/>
      <c r="L217" s="2"/>
      <c r="M217" s="2"/>
      <c r="N217" s="15"/>
      <c r="O217" s="25"/>
      <c r="Q217" s="20"/>
      <c r="S217" s="20"/>
      <c r="T217" s="20"/>
      <c r="U217" s="20"/>
    </row>
    <row r="218" spans="1:24" ht="16" thickBot="1" x14ac:dyDescent="0.25">
      <c r="J218" s="15" t="s">
        <v>102</v>
      </c>
      <c r="K218" s="2"/>
      <c r="L218" s="15"/>
      <c r="N218" s="20"/>
      <c r="O218" s="20"/>
    </row>
    <row r="219" spans="1:24" ht="16" thickBot="1" x14ac:dyDescent="0.25">
      <c r="B219" s="2" t="s">
        <v>103</v>
      </c>
      <c r="C219" s="2"/>
      <c r="D219" s="2"/>
      <c r="E219" s="2"/>
      <c r="F219" s="2"/>
      <c r="G219" s="2"/>
      <c r="H219" s="2"/>
      <c r="I219" s="2"/>
      <c r="K219" s="2" t="s">
        <v>104</v>
      </c>
      <c r="L219" s="2"/>
      <c r="M219" s="2"/>
      <c r="N219" s="2"/>
      <c r="O219" s="2"/>
      <c r="P219" s="2"/>
      <c r="Q219" s="2"/>
      <c r="R219" s="29"/>
      <c r="S219" s="34"/>
      <c r="T219" s="2" t="s">
        <v>105</v>
      </c>
      <c r="U219" s="2"/>
      <c r="V219" s="2"/>
      <c r="W219" s="2"/>
      <c r="X219" s="2"/>
    </row>
    <row r="220" spans="1:24" x14ac:dyDescent="0.2">
      <c r="A220" s="39">
        <v>0</v>
      </c>
      <c r="B220" s="3" t="s">
        <v>106</v>
      </c>
      <c r="J220" s="34">
        <v>0</v>
      </c>
      <c r="K220" s="3" t="s">
        <v>107</v>
      </c>
      <c r="S220" s="34">
        <v>0</v>
      </c>
      <c r="T220" s="3" t="s">
        <v>108</v>
      </c>
    </row>
    <row r="221" spans="1:24" x14ac:dyDescent="0.2">
      <c r="A221" s="39">
        <v>0</v>
      </c>
      <c r="B221" s="3" t="s">
        <v>109</v>
      </c>
      <c r="J221" s="34">
        <v>0</v>
      </c>
      <c r="K221" s="3" t="s">
        <v>110</v>
      </c>
      <c r="S221" s="34">
        <v>0</v>
      </c>
      <c r="T221" s="3" t="s">
        <v>111</v>
      </c>
    </row>
    <row r="222" spans="1:24" x14ac:dyDescent="0.2">
      <c r="A222" s="39">
        <v>0</v>
      </c>
      <c r="B222" s="3" t="s">
        <v>112</v>
      </c>
      <c r="J222" s="34">
        <v>0</v>
      </c>
      <c r="K222" s="3" t="s">
        <v>113</v>
      </c>
      <c r="S222" s="34">
        <v>0</v>
      </c>
      <c r="T222" s="3" t="s">
        <v>114</v>
      </c>
    </row>
    <row r="223" spans="1:24" x14ac:dyDescent="0.2">
      <c r="A223" s="39">
        <v>0</v>
      </c>
      <c r="B223" s="3" t="s">
        <v>115</v>
      </c>
      <c r="J223" s="34">
        <v>0</v>
      </c>
      <c r="K223" s="3" t="s">
        <v>116</v>
      </c>
      <c r="P223" s="24"/>
      <c r="Q223" s="24"/>
      <c r="R223" s="40"/>
      <c r="S223" s="34">
        <v>0</v>
      </c>
      <c r="T223" s="3" t="s">
        <v>117</v>
      </c>
    </row>
    <row r="224" spans="1:24" x14ac:dyDescent="0.2">
      <c r="A224" s="41"/>
      <c r="M224" s="20"/>
      <c r="N224" s="20"/>
      <c r="O224" s="20"/>
      <c r="S224" s="24"/>
      <c r="T224" s="24"/>
      <c r="U224" s="24"/>
      <c r="V224" s="24"/>
      <c r="W224" s="24"/>
      <c r="X224" s="24"/>
    </row>
    <row r="225" spans="1:24" x14ac:dyDescent="0.2">
      <c r="A225" s="41"/>
      <c r="M225" s="20"/>
      <c r="N225" s="20"/>
      <c r="O225" s="20"/>
    </row>
    <row r="226" spans="1:24" ht="16" thickBot="1" x14ac:dyDescent="0.25">
      <c r="A226" s="39"/>
      <c r="J226" s="42" t="s">
        <v>118</v>
      </c>
      <c r="K226" s="1"/>
    </row>
    <row r="227" spans="1:24" ht="16" thickBot="1" x14ac:dyDescent="0.25">
      <c r="A227" s="39"/>
      <c r="B227" s="2" t="s">
        <v>119</v>
      </c>
      <c r="C227" s="2"/>
      <c r="D227" s="1"/>
      <c r="E227" s="1"/>
      <c r="F227" s="2"/>
      <c r="G227" s="1"/>
      <c r="H227" s="2"/>
      <c r="J227" s="43"/>
      <c r="K227" s="2" t="s">
        <v>120</v>
      </c>
      <c r="L227" s="2"/>
      <c r="M227" s="2"/>
      <c r="N227" s="2"/>
      <c r="O227" s="2"/>
      <c r="S227" s="34"/>
      <c r="T227" s="2" t="s">
        <v>121</v>
      </c>
      <c r="U227" s="2"/>
      <c r="V227" s="2"/>
      <c r="W227" s="2"/>
      <c r="X227" s="2"/>
    </row>
    <row r="228" spans="1:24" x14ac:dyDescent="0.2">
      <c r="A228" s="39">
        <v>0</v>
      </c>
      <c r="B228" s="3" t="s">
        <v>122</v>
      </c>
      <c r="J228" s="34">
        <v>0</v>
      </c>
      <c r="K228" s="3" t="s">
        <v>123</v>
      </c>
      <c r="S228" s="34">
        <v>0</v>
      </c>
      <c r="T228" s="3" t="s">
        <v>124</v>
      </c>
    </row>
    <row r="229" spans="1:24" x14ac:dyDescent="0.2">
      <c r="A229" s="39">
        <v>0</v>
      </c>
      <c r="B229" s="3" t="s">
        <v>125</v>
      </c>
      <c r="J229" s="34">
        <v>0</v>
      </c>
      <c r="K229" s="3" t="s">
        <v>126</v>
      </c>
      <c r="S229" s="34">
        <v>0</v>
      </c>
      <c r="T229" s="3" t="s">
        <v>127</v>
      </c>
    </row>
    <row r="230" spans="1:24" x14ac:dyDescent="0.2">
      <c r="A230" s="39">
        <v>0</v>
      </c>
      <c r="B230" s="3" t="s">
        <v>128</v>
      </c>
      <c r="J230" s="34">
        <v>0</v>
      </c>
      <c r="K230" s="3" t="s">
        <v>129</v>
      </c>
      <c r="S230" s="34">
        <v>0</v>
      </c>
      <c r="T230" s="3" t="s">
        <v>130</v>
      </c>
    </row>
    <row r="231" spans="1:24" x14ac:dyDescent="0.2">
      <c r="A231" s="39">
        <v>0</v>
      </c>
      <c r="B231" s="3" t="s">
        <v>131</v>
      </c>
      <c r="J231" s="34">
        <v>0</v>
      </c>
      <c r="K231" s="3" t="s">
        <v>132</v>
      </c>
      <c r="P231" s="24"/>
      <c r="Q231" s="24"/>
      <c r="S231" s="34">
        <v>0</v>
      </c>
      <c r="T231" s="3" t="s">
        <v>133</v>
      </c>
    </row>
    <row r="232" spans="1:24" x14ac:dyDescent="0.2">
      <c r="A232" s="39"/>
      <c r="J232" s="34"/>
    </row>
    <row r="233" spans="1:24" x14ac:dyDescent="0.2">
      <c r="A233" s="41"/>
    </row>
    <row r="234" spans="1:24" ht="16" thickBot="1" x14ac:dyDescent="0.25">
      <c r="A234" s="41"/>
      <c r="I234" s="24"/>
      <c r="J234" s="42" t="s">
        <v>134</v>
      </c>
      <c r="K234" s="1"/>
    </row>
    <row r="235" spans="1:24" ht="16" thickBot="1" x14ac:dyDescent="0.25">
      <c r="A235" s="39"/>
      <c r="B235" s="2" t="s">
        <v>135</v>
      </c>
      <c r="C235" s="2"/>
      <c r="D235" s="2"/>
      <c r="E235" s="2"/>
      <c r="F235" s="2"/>
      <c r="G235" s="2"/>
      <c r="H235" s="2"/>
      <c r="I235" s="2"/>
      <c r="J235" s="43"/>
      <c r="K235" s="2" t="s">
        <v>136</v>
      </c>
      <c r="L235" s="2"/>
      <c r="M235" s="2"/>
      <c r="N235" s="2"/>
      <c r="O235" s="2"/>
      <c r="P235" s="2"/>
      <c r="Q235" s="2"/>
      <c r="R235" s="29"/>
      <c r="S235" s="24"/>
      <c r="T235" s="2" t="s">
        <v>137</v>
      </c>
      <c r="U235" s="2"/>
      <c r="V235" s="2"/>
      <c r="W235" s="2"/>
      <c r="X235" s="2"/>
    </row>
    <row r="236" spans="1:24" x14ac:dyDescent="0.2">
      <c r="A236" s="39">
        <v>0</v>
      </c>
      <c r="B236" s="3" t="s">
        <v>138</v>
      </c>
      <c r="J236" s="34">
        <v>0</v>
      </c>
      <c r="K236" s="3" t="s">
        <v>139</v>
      </c>
      <c r="S236" s="34">
        <v>0</v>
      </c>
      <c r="T236" s="3" t="s">
        <v>140</v>
      </c>
    </row>
    <row r="237" spans="1:24" x14ac:dyDescent="0.2">
      <c r="A237" s="39">
        <v>0</v>
      </c>
      <c r="B237" s="3" t="s">
        <v>141</v>
      </c>
      <c r="J237" s="34">
        <v>0</v>
      </c>
      <c r="K237" s="3" t="s">
        <v>142</v>
      </c>
      <c r="S237" s="34">
        <v>0</v>
      </c>
      <c r="T237" s="3" t="s">
        <v>143</v>
      </c>
    </row>
    <row r="238" spans="1:24" x14ac:dyDescent="0.2">
      <c r="A238" s="39">
        <v>0</v>
      </c>
      <c r="B238" s="3" t="s">
        <v>144</v>
      </c>
      <c r="J238" s="34">
        <v>0</v>
      </c>
      <c r="K238" s="3" t="s">
        <v>145</v>
      </c>
      <c r="S238" s="34">
        <v>0</v>
      </c>
      <c r="T238" s="3" t="s">
        <v>146</v>
      </c>
    </row>
    <row r="239" spans="1:24" x14ac:dyDescent="0.2">
      <c r="A239" s="39">
        <v>0</v>
      </c>
      <c r="B239" s="3" t="s">
        <v>147</v>
      </c>
      <c r="J239" s="34">
        <v>0</v>
      </c>
      <c r="K239" s="3" t="s">
        <v>148</v>
      </c>
      <c r="S239" s="34">
        <v>0</v>
      </c>
      <c r="T239" s="3" t="s">
        <v>149</v>
      </c>
    </row>
    <row r="243" spans="1:16" ht="16" thickBot="1" x14ac:dyDescent="0.25">
      <c r="A243" s="1" t="s">
        <v>398</v>
      </c>
      <c r="B243" s="2"/>
      <c r="C243" s="2"/>
      <c r="D243" s="2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1:16" x14ac:dyDescent="0.2">
      <c r="A244" s="5" t="s">
        <v>332</v>
      </c>
    </row>
    <row r="245" spans="1:16" x14ac:dyDescent="0.2">
      <c r="A245" s="5" t="s">
        <v>71</v>
      </c>
      <c r="B245" s="5"/>
    </row>
    <row r="246" spans="1:16" x14ac:dyDescent="0.2">
      <c r="P246" s="24"/>
    </row>
    <row r="247" spans="1:16" ht="16" thickBot="1" x14ac:dyDescent="0.25">
      <c r="B247" s="2" t="s">
        <v>399</v>
      </c>
      <c r="C247" s="2"/>
      <c r="D247" s="2"/>
      <c r="E247" s="2"/>
      <c r="F247" s="2"/>
      <c r="G247" s="2"/>
      <c r="H247" s="2"/>
      <c r="L247" s="2" t="s">
        <v>400</v>
      </c>
      <c r="M247" s="2"/>
      <c r="N247" s="2"/>
      <c r="O247" s="2"/>
    </row>
    <row r="248" spans="1:16" x14ac:dyDescent="0.2">
      <c r="A248" s="45">
        <v>2.7400000000000001E-2</v>
      </c>
      <c r="B248" s="3" t="s">
        <v>72</v>
      </c>
      <c r="K248" s="46">
        <f>(B42+B53+B65+B76)/(B91+B102+B113+B124)</f>
        <v>2.7400000000000008E-2</v>
      </c>
      <c r="L248" s="3" t="s">
        <v>73</v>
      </c>
    </row>
    <row r="249" spans="1:16" x14ac:dyDescent="0.2">
      <c r="A249" s="46">
        <v>0.43636399999999997</v>
      </c>
      <c r="B249" s="3" t="s">
        <v>76</v>
      </c>
      <c r="K249" s="46">
        <f>(B42+B53+B65+B76)/(B139+B150+B162+B173)</f>
        <v>0.43636363636363634</v>
      </c>
      <c r="L249" s="3" t="s">
        <v>77</v>
      </c>
    </row>
    <row r="250" spans="1:16" x14ac:dyDescent="0.2">
      <c r="A250" s="46">
        <f>1/A248</f>
        <v>36.496350364963504</v>
      </c>
      <c r="B250" s="3" t="s">
        <v>74</v>
      </c>
      <c r="J250" s="23"/>
      <c r="K250" s="47">
        <f>(B91+B102+B113+B124)/(B42+B53+B65+B76)</f>
        <v>36.496350364963497</v>
      </c>
      <c r="L250" s="3" t="s">
        <v>75</v>
      </c>
    </row>
    <row r="251" spans="1:16" x14ac:dyDescent="0.2">
      <c r="A251" s="46">
        <f>1/A249</f>
        <v>2.291664756946036</v>
      </c>
      <c r="B251" s="3" t="s">
        <v>78</v>
      </c>
      <c r="J251" s="23"/>
      <c r="K251" s="47">
        <f>(B139+B150+B162+B173)/(B42+B53+B65+B76)</f>
        <v>2.291666666666667</v>
      </c>
      <c r="L251" s="3" t="s">
        <v>79</v>
      </c>
    </row>
    <row r="252" spans="1:16" x14ac:dyDescent="0.2">
      <c r="A252" s="46">
        <f>A249/A248</f>
        <v>15.925693430656933</v>
      </c>
      <c r="B252" s="3" t="s">
        <v>349</v>
      </c>
      <c r="J252" s="23"/>
      <c r="K252" s="46">
        <f>(B91+B102+B113+B124)/(B139+B150+B162+B173)</f>
        <v>15.925680159256796</v>
      </c>
      <c r="L252" s="3" t="s">
        <v>80</v>
      </c>
    </row>
    <row r="253" spans="1:16" x14ac:dyDescent="0.2">
      <c r="A253" s="46">
        <f>A248/A249</f>
        <v>6.2791614340321392E-2</v>
      </c>
      <c r="B253" s="3" t="s">
        <v>350</v>
      </c>
      <c r="J253" s="23"/>
      <c r="K253" s="46">
        <f>(B139+B150+B162+B173)/(B91+B102+B113+B124)</f>
        <v>6.279166666666669E-2</v>
      </c>
      <c r="L253" s="3" t="s">
        <v>81</v>
      </c>
    </row>
    <row r="257" spans="1:18" ht="16" thickBot="1" x14ac:dyDescent="0.25">
      <c r="J257" s="2" t="s">
        <v>401</v>
      </c>
      <c r="K257" s="2"/>
      <c r="L257" s="2"/>
    </row>
    <row r="258" spans="1:18" x14ac:dyDescent="0.2">
      <c r="A258" s="3"/>
      <c r="Q258" s="4"/>
      <c r="R258" s="3"/>
    </row>
    <row r="259" spans="1:18" ht="16" x14ac:dyDescent="0.2">
      <c r="A259" s="3" t="s">
        <v>337</v>
      </c>
      <c r="K259" s="3" t="s">
        <v>150</v>
      </c>
      <c r="Q259" s="4" t="s">
        <v>151</v>
      </c>
      <c r="R259" s="3"/>
    </row>
    <row r="260" spans="1:18" x14ac:dyDescent="0.2">
      <c r="A260" s="3" t="s">
        <v>152</v>
      </c>
      <c r="K260" s="3" t="s">
        <v>153</v>
      </c>
      <c r="Q260" s="4" t="s">
        <v>154</v>
      </c>
      <c r="R260" s="3"/>
    </row>
    <row r="261" spans="1:18" x14ac:dyDescent="0.2">
      <c r="A261" s="3" t="s">
        <v>155</v>
      </c>
      <c r="K261" s="3" t="s">
        <v>156</v>
      </c>
      <c r="Q261" s="4" t="s">
        <v>157</v>
      </c>
      <c r="R261" s="3"/>
    </row>
    <row r="262" spans="1:18" x14ac:dyDescent="0.2">
      <c r="A262" s="3"/>
      <c r="K262" s="3" t="s">
        <v>158</v>
      </c>
      <c r="Q262" s="4" t="s">
        <v>159</v>
      </c>
      <c r="R262" s="3"/>
    </row>
    <row r="264" spans="1:18" x14ac:dyDescent="0.2">
      <c r="C264"/>
      <c r="D264"/>
      <c r="E264"/>
      <c r="F264"/>
      <c r="G264"/>
      <c r="H264"/>
      <c r="I264"/>
      <c r="J264"/>
      <c r="K264"/>
      <c r="L264"/>
      <c r="M264"/>
    </row>
    <row r="265" spans="1:18" x14ac:dyDescent="0.2">
      <c r="C265"/>
      <c r="D265"/>
      <c r="E265"/>
      <c r="F265"/>
      <c r="G265"/>
      <c r="H265"/>
      <c r="I265"/>
      <c r="J265"/>
      <c r="K265"/>
      <c r="L265"/>
      <c r="M265"/>
    </row>
    <row r="266" spans="1:18" x14ac:dyDescent="0.2">
      <c r="C266"/>
      <c r="D266"/>
      <c r="E266"/>
      <c r="F266"/>
      <c r="G266"/>
      <c r="H266"/>
      <c r="I266"/>
      <c r="J266"/>
      <c r="K266"/>
      <c r="L266"/>
      <c r="M266"/>
    </row>
    <row r="267" spans="1:18" x14ac:dyDescent="0.2">
      <c r="C267"/>
      <c r="D267"/>
      <c r="E267"/>
      <c r="F267"/>
      <c r="G267"/>
      <c r="H267"/>
      <c r="I267"/>
      <c r="J267"/>
      <c r="K267"/>
      <c r="L267"/>
      <c r="M267"/>
    </row>
    <row r="268" spans="1:18" x14ac:dyDescent="0.2">
      <c r="C268"/>
      <c r="D268"/>
      <c r="E268"/>
      <c r="F268"/>
      <c r="G268"/>
      <c r="H268"/>
      <c r="I268"/>
      <c r="J268"/>
      <c r="K268"/>
      <c r="L268"/>
      <c r="M268"/>
    </row>
    <row r="269" spans="1:18" x14ac:dyDescent="0.2">
      <c r="C269"/>
      <c r="D269"/>
      <c r="E269"/>
      <c r="F269"/>
      <c r="G269"/>
      <c r="H269"/>
      <c r="I269"/>
      <c r="J269"/>
      <c r="K269"/>
      <c r="L269"/>
      <c r="M269"/>
    </row>
    <row r="270" spans="1:18" x14ac:dyDescent="0.2">
      <c r="C270"/>
      <c r="D270"/>
      <c r="E270"/>
      <c r="F270"/>
      <c r="G270"/>
      <c r="H270"/>
      <c r="I270"/>
      <c r="J270"/>
      <c r="K270"/>
      <c r="L270"/>
      <c r="M270"/>
    </row>
    <row r="271" spans="1:18" x14ac:dyDescent="0.2">
      <c r="C271"/>
      <c r="D271"/>
      <c r="E271"/>
      <c r="F271"/>
      <c r="G271"/>
      <c r="H271"/>
      <c r="I271"/>
      <c r="J271"/>
      <c r="K271"/>
      <c r="L271"/>
      <c r="M271"/>
    </row>
    <row r="272" spans="1:18" x14ac:dyDescent="0.2">
      <c r="C272"/>
      <c r="D272"/>
      <c r="E272"/>
      <c r="F272"/>
      <c r="G272"/>
      <c r="H272"/>
      <c r="I272"/>
      <c r="J272"/>
      <c r="K272"/>
      <c r="L272"/>
      <c r="M272"/>
    </row>
    <row r="273" spans="3:13" x14ac:dyDescent="0.2">
      <c r="C273"/>
      <c r="D273"/>
      <c r="E273"/>
      <c r="F273"/>
      <c r="G273"/>
      <c r="H273"/>
      <c r="I273"/>
      <c r="J273"/>
      <c r="K273"/>
      <c r="L273"/>
      <c r="M273"/>
    </row>
    <row r="274" spans="3:13" x14ac:dyDescent="0.2">
      <c r="C274"/>
      <c r="D274"/>
      <c r="E274"/>
      <c r="F274"/>
      <c r="G274"/>
      <c r="H274"/>
      <c r="I274"/>
      <c r="J274"/>
      <c r="K274"/>
      <c r="L274"/>
      <c r="M274"/>
    </row>
    <row r="275" spans="3:13" x14ac:dyDescent="0.2">
      <c r="C275"/>
      <c r="D275"/>
      <c r="E275"/>
      <c r="F275"/>
      <c r="G275"/>
      <c r="H275"/>
      <c r="I275"/>
      <c r="J275"/>
      <c r="K275"/>
      <c r="L275"/>
      <c r="M275"/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BRUCKMAN SAN MIGUEL WALTER H</cp:lastModifiedBy>
  <cp:revision>157</cp:revision>
  <dcterms:created xsi:type="dcterms:W3CDTF">2017-04-20T09:37:29Z</dcterms:created>
  <dcterms:modified xsi:type="dcterms:W3CDTF">2020-04-20T02:00:58Z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